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firstSheet="3" activeTab="7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Izvještaj po organizacijskoj " sheetId="12" r:id="rId7"/>
    <sheet name="Izvještaj po programskoj" sheetId="7" r:id="rId8"/>
  </sheets>
  <definedNames>
    <definedName name="_xlnm.Print_Area" localSheetId="6">'Izvještaj po organizacijskoj '!$B$2:$I$8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8" i="7" l="1"/>
  <c r="I143" i="7"/>
  <c r="I142" i="7"/>
  <c r="I62" i="7"/>
  <c r="L31" i="3"/>
  <c r="I11" i="3"/>
  <c r="H11" i="3"/>
  <c r="I205" i="7" l="1"/>
  <c r="I204" i="7"/>
  <c r="I203" i="7"/>
  <c r="H277" i="7" l="1"/>
  <c r="J14" i="1" l="1"/>
  <c r="J17" i="1" s="1"/>
  <c r="J19" i="1" s="1"/>
  <c r="J22" i="3"/>
  <c r="J19" i="3"/>
  <c r="J11" i="3" s="1"/>
  <c r="G51" i="3"/>
  <c r="J51" i="3"/>
  <c r="H11" i="7"/>
  <c r="H10" i="7"/>
  <c r="H17" i="7"/>
  <c r="H18" i="7"/>
  <c r="I271" i="7"/>
  <c r="I270" i="7"/>
  <c r="I269" i="7"/>
  <c r="H259" i="7"/>
  <c r="H237" i="7"/>
  <c r="H234" i="7" s="1"/>
  <c r="H210" i="7"/>
  <c r="H209" i="7" s="1"/>
  <c r="H218" i="7"/>
  <c r="H188" i="7"/>
  <c r="H187" i="7" s="1"/>
  <c r="H186" i="7" s="1"/>
  <c r="H167" i="7"/>
  <c r="H166" i="7" s="1"/>
  <c r="H178" i="7"/>
  <c r="H175" i="7" s="1"/>
  <c r="H127" i="7"/>
  <c r="H126" i="7" s="1"/>
  <c r="H108" i="7"/>
  <c r="H100" i="7"/>
  <c r="H99" i="7" s="1"/>
  <c r="I94" i="7"/>
  <c r="H82" i="7"/>
  <c r="H75" i="7"/>
  <c r="H71" i="7"/>
  <c r="H68" i="7"/>
  <c r="H54" i="7"/>
  <c r="H46" i="7"/>
  <c r="H41" i="7"/>
  <c r="H37" i="7"/>
  <c r="H24" i="7"/>
  <c r="H26" i="7"/>
  <c r="H31" i="7"/>
  <c r="H165" i="7" l="1"/>
  <c r="J10" i="3"/>
  <c r="J35" i="3" s="1"/>
  <c r="H98" i="7"/>
  <c r="H36" i="7"/>
  <c r="H35" i="7" s="1"/>
  <c r="H67" i="7"/>
  <c r="H66" i="7" s="1"/>
  <c r="H23" i="7"/>
  <c r="G17" i="7" l="1"/>
  <c r="F17" i="7"/>
  <c r="G186" i="7"/>
  <c r="F186" i="7"/>
  <c r="G98" i="7"/>
  <c r="F98" i="7"/>
  <c r="G90" i="7"/>
  <c r="F90" i="7"/>
  <c r="G35" i="7"/>
  <c r="F35" i="7"/>
  <c r="H20" i="7"/>
  <c r="G20" i="7"/>
  <c r="F20" i="7"/>
  <c r="G11" i="7"/>
  <c r="F11" i="7"/>
  <c r="G277" i="7"/>
  <c r="F277" i="7"/>
  <c r="H8" i="7"/>
  <c r="G8" i="7"/>
  <c r="F8" i="7"/>
  <c r="G222" i="7"/>
  <c r="F222" i="7"/>
  <c r="G197" i="7"/>
  <c r="H197" i="7"/>
  <c r="F197" i="7"/>
  <c r="I141" i="7"/>
  <c r="I140" i="7"/>
  <c r="C7" i="11"/>
  <c r="G7" i="11" s="1"/>
  <c r="C37" i="8"/>
  <c r="C33" i="8"/>
  <c r="C34" i="8"/>
  <c r="C32" i="8"/>
  <c r="C28" i="8"/>
  <c r="I14" i="1" l="1"/>
  <c r="I17" i="1" s="1"/>
  <c r="L33" i="3" l="1"/>
  <c r="L32" i="3"/>
  <c r="F16" i="8"/>
  <c r="E16" i="8"/>
  <c r="D16" i="8"/>
  <c r="C16" i="8"/>
  <c r="F12" i="8"/>
  <c r="E12" i="8"/>
  <c r="D12" i="8"/>
  <c r="C12" i="8"/>
  <c r="C6" i="8" s="1"/>
  <c r="F9" i="8"/>
  <c r="F6" i="8" s="1"/>
  <c r="E9" i="8"/>
  <c r="E6" i="8" s="1"/>
  <c r="D9" i="8"/>
  <c r="D6" i="8" s="1"/>
  <c r="F31" i="8" l="1"/>
  <c r="E31" i="8"/>
  <c r="E25" i="8" s="1"/>
  <c r="D31" i="8"/>
  <c r="F35" i="8"/>
  <c r="E35" i="8"/>
  <c r="D35" i="8"/>
  <c r="G31" i="3"/>
  <c r="D25" i="8" l="1"/>
  <c r="F25" i="8"/>
  <c r="K32" i="3"/>
  <c r="K31" i="3"/>
  <c r="F233" i="7" l="1"/>
  <c r="F209" i="7"/>
  <c r="F165" i="7"/>
  <c r="F163" i="7"/>
  <c r="F162" i="7" s="1"/>
  <c r="F19" i="7"/>
  <c r="F18" i="7"/>
  <c r="F16" i="7"/>
  <c r="F15" i="7"/>
  <c r="F14" i="7"/>
  <c r="F13" i="7"/>
  <c r="F12" i="7"/>
  <c r="F10" i="7"/>
  <c r="F9" i="7"/>
  <c r="D23" i="8"/>
  <c r="H95" i="3"/>
  <c r="H43" i="3"/>
  <c r="F7" i="7" l="1"/>
  <c r="F6" i="7" s="1"/>
  <c r="H42" i="3"/>
  <c r="H10" i="3"/>
  <c r="H35" i="3" s="1"/>
  <c r="H14" i="1"/>
  <c r="H17" i="1" s="1"/>
  <c r="K19" i="1" l="1"/>
  <c r="K18" i="1"/>
  <c r="C23" i="8" l="1"/>
  <c r="F23" i="8"/>
  <c r="E23" i="8"/>
  <c r="H23" i="8" l="1"/>
  <c r="G23" i="8"/>
  <c r="C35" i="8"/>
  <c r="C31" i="8"/>
  <c r="C25" i="8" s="1"/>
  <c r="L16" i="1" l="1"/>
  <c r="K16" i="1"/>
  <c r="L15" i="1"/>
  <c r="K15" i="1"/>
  <c r="L12" i="1"/>
  <c r="K12" i="1"/>
  <c r="L11" i="1"/>
  <c r="K11" i="1"/>
  <c r="I8" i="12"/>
  <c r="I7" i="12"/>
  <c r="H163" i="7"/>
  <c r="G18" i="7"/>
  <c r="H16" i="7"/>
  <c r="G16" i="7"/>
  <c r="H15" i="7"/>
  <c r="G15" i="7"/>
  <c r="H14" i="7"/>
  <c r="G14" i="7"/>
  <c r="H13" i="7"/>
  <c r="G13" i="7"/>
  <c r="H12" i="7"/>
  <c r="G12" i="7"/>
  <c r="G10" i="7"/>
  <c r="G9" i="7"/>
  <c r="G19" i="7" l="1"/>
  <c r="H162" i="7"/>
  <c r="G163" i="7"/>
  <c r="I163" i="7" s="1"/>
  <c r="G165" i="7"/>
  <c r="G209" i="7"/>
  <c r="G233" i="7"/>
  <c r="I294" i="7"/>
  <c r="I293" i="7"/>
  <c r="I287" i="7"/>
  <c r="I286" i="7"/>
  <c r="I279" i="7"/>
  <c r="I278" i="7"/>
  <c r="I276" i="7"/>
  <c r="I258" i="7"/>
  <c r="I257" i="7"/>
  <c r="I256" i="7"/>
  <c r="I255" i="7"/>
  <c r="I252" i="7"/>
  <c r="I251" i="7"/>
  <c r="I250" i="7"/>
  <c r="I249" i="7"/>
  <c r="I245" i="7"/>
  <c r="I244" i="7"/>
  <c r="I243" i="7"/>
  <c r="I242" i="7"/>
  <c r="I232" i="7"/>
  <c r="I231" i="7"/>
  <c r="I223" i="7"/>
  <c r="I222" i="7"/>
  <c r="I221" i="7"/>
  <c r="I217" i="7"/>
  <c r="I208" i="7"/>
  <c r="I199" i="7"/>
  <c r="I198" i="7"/>
  <c r="I194" i="7"/>
  <c r="I185" i="7"/>
  <c r="I164" i="7"/>
  <c r="I159" i="7"/>
  <c r="I158" i="7"/>
  <c r="I157" i="7"/>
  <c r="I156" i="7"/>
  <c r="I153" i="7"/>
  <c r="I152" i="7"/>
  <c r="I149" i="7"/>
  <c r="I148" i="7"/>
  <c r="I147" i="7"/>
  <c r="I146" i="7"/>
  <c r="I137" i="7"/>
  <c r="I136" i="7"/>
  <c r="I135" i="7"/>
  <c r="I126" i="7"/>
  <c r="I125" i="7"/>
  <c r="I119" i="7"/>
  <c r="I97" i="7"/>
  <c r="I89" i="7"/>
  <c r="I86" i="7"/>
  <c r="I65" i="7"/>
  <c r="I59" i="7"/>
  <c r="I34" i="7"/>
  <c r="I22" i="7"/>
  <c r="I21" i="7"/>
  <c r="I18" i="7"/>
  <c r="I17" i="7"/>
  <c r="I16" i="7"/>
  <c r="I15" i="7"/>
  <c r="I14" i="7"/>
  <c r="I12" i="7"/>
  <c r="I11" i="7"/>
  <c r="I10" i="7"/>
  <c r="I9" i="7"/>
  <c r="I8" i="7"/>
  <c r="H7" i="7"/>
  <c r="H6" i="7" s="1"/>
  <c r="G7" i="7"/>
  <c r="G6" i="7" s="1"/>
  <c r="G162" i="7" l="1"/>
  <c r="I162" i="7" s="1"/>
  <c r="I233" i="7"/>
  <c r="I186" i="7"/>
  <c r="I288" i="7"/>
  <c r="I280" i="7"/>
  <c r="I210" i="7"/>
  <c r="I200" i="7"/>
  <c r="I175" i="7"/>
  <c r="I166" i="7"/>
  <c r="I108" i="7"/>
  <c r="I35" i="7"/>
  <c r="I6" i="7"/>
  <c r="I20" i="7"/>
  <c r="H19" i="7"/>
  <c r="I19" i="7" s="1"/>
  <c r="I23" i="7"/>
  <c r="I7" i="7"/>
  <c r="I91" i="7"/>
  <c r="I90" i="7"/>
  <c r="I99" i="7"/>
  <c r="I197" i="7"/>
  <c r="I209" i="7"/>
  <c r="I187" i="7"/>
  <c r="I259" i="7"/>
  <c r="I277" i="7"/>
  <c r="I295" i="7"/>
  <c r="H9" i="11"/>
  <c r="G9" i="11"/>
  <c r="H8" i="11"/>
  <c r="G8" i="11"/>
  <c r="H7" i="11"/>
  <c r="H6" i="11"/>
  <c r="G6" i="11"/>
  <c r="I234" i="7" l="1"/>
  <c r="I165" i="7"/>
  <c r="I127" i="7"/>
  <c r="I98" i="7"/>
  <c r="I66" i="7"/>
  <c r="I67" i="7"/>
  <c r="I36" i="7"/>
  <c r="H22" i="8"/>
  <c r="H21" i="8"/>
  <c r="H19" i="8"/>
  <c r="H18" i="8"/>
  <c r="G18" i="8"/>
  <c r="H17" i="8"/>
  <c r="G17" i="8"/>
  <c r="H16" i="8"/>
  <c r="G16" i="8"/>
  <c r="H14" i="8"/>
  <c r="G14" i="8"/>
  <c r="H13" i="8"/>
  <c r="G13" i="8"/>
  <c r="H12" i="8"/>
  <c r="G12" i="8"/>
  <c r="H10" i="8"/>
  <c r="G10" i="8"/>
  <c r="H9" i="8"/>
  <c r="G9" i="8"/>
  <c r="H8" i="8"/>
  <c r="G8" i="8"/>
  <c r="H7" i="8"/>
  <c r="G7" i="8"/>
  <c r="H6" i="8"/>
  <c r="G6" i="8"/>
  <c r="H40" i="8" l="1"/>
  <c r="H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29" i="8"/>
  <c r="G29" i="8"/>
  <c r="H28" i="8"/>
  <c r="G28" i="8"/>
  <c r="H27" i="8"/>
  <c r="G27" i="8"/>
  <c r="H26" i="8"/>
  <c r="G26" i="8"/>
  <c r="H25" i="8"/>
  <c r="G25" i="8"/>
  <c r="K29" i="3" l="1"/>
  <c r="K24" i="3"/>
  <c r="K21" i="3"/>
  <c r="K18" i="3"/>
  <c r="K15" i="3"/>
  <c r="K14" i="3"/>
  <c r="G28" i="3"/>
  <c r="G23" i="3"/>
  <c r="G25" i="3"/>
  <c r="G20" i="3"/>
  <c r="G17" i="3"/>
  <c r="G13" i="3"/>
  <c r="K104" i="3"/>
  <c r="K101" i="3"/>
  <c r="K98" i="3"/>
  <c r="K91" i="3"/>
  <c r="K87" i="3"/>
  <c r="K86" i="3"/>
  <c r="K83" i="3"/>
  <c r="K81" i="3"/>
  <c r="K80" i="3"/>
  <c r="K79" i="3"/>
  <c r="K76" i="3"/>
  <c r="K74" i="3"/>
  <c r="K73" i="3"/>
  <c r="K72" i="3"/>
  <c r="K71" i="3"/>
  <c r="K70" i="3"/>
  <c r="K69" i="3"/>
  <c r="K68" i="3"/>
  <c r="K66" i="3"/>
  <c r="K65" i="3"/>
  <c r="K64" i="3"/>
  <c r="K63" i="3"/>
  <c r="K62" i="3"/>
  <c r="K61" i="3"/>
  <c r="K59" i="3"/>
  <c r="K58" i="3"/>
  <c r="K57" i="3"/>
  <c r="K56" i="3"/>
  <c r="K52" i="3"/>
  <c r="K50" i="3"/>
  <c r="K48" i="3"/>
  <c r="K47" i="3"/>
  <c r="K46" i="3"/>
  <c r="J103" i="3"/>
  <c r="G103" i="3"/>
  <c r="J97" i="3"/>
  <c r="I95" i="3"/>
  <c r="J93" i="3"/>
  <c r="G97" i="3"/>
  <c r="G93" i="3"/>
  <c r="G92" i="3" s="1"/>
  <c r="J89" i="3"/>
  <c r="G89" i="3"/>
  <c r="G88" i="3" s="1"/>
  <c r="J85" i="3"/>
  <c r="G85" i="3"/>
  <c r="G84" i="3" s="1"/>
  <c r="J77" i="3"/>
  <c r="G77" i="3"/>
  <c r="J75" i="3"/>
  <c r="G75" i="3"/>
  <c r="J67" i="3"/>
  <c r="G67" i="3"/>
  <c r="J60" i="3"/>
  <c r="G60" i="3"/>
  <c r="J55" i="3"/>
  <c r="G55" i="3"/>
  <c r="J49" i="3"/>
  <c r="G49" i="3"/>
  <c r="J45" i="3"/>
  <c r="G45" i="3"/>
  <c r="J44" i="3" l="1"/>
  <c r="L44" i="3" s="1"/>
  <c r="I10" i="3"/>
  <c r="I35" i="3" s="1"/>
  <c r="L17" i="1"/>
  <c r="L14" i="1"/>
  <c r="G17" i="1"/>
  <c r="K14" i="1"/>
  <c r="K23" i="3"/>
  <c r="G96" i="3"/>
  <c r="G95" i="3" s="1"/>
  <c r="L27" i="3"/>
  <c r="K13" i="3"/>
  <c r="K17" i="3"/>
  <c r="K20" i="3"/>
  <c r="K28" i="3"/>
  <c r="L16" i="3"/>
  <c r="G16" i="3"/>
  <c r="L19" i="3"/>
  <c r="G27" i="3"/>
  <c r="K27" i="3" s="1"/>
  <c r="G22" i="3"/>
  <c r="K22" i="3" s="1"/>
  <c r="G19" i="3"/>
  <c r="G12" i="3"/>
  <c r="G11" i="3" s="1"/>
  <c r="G54" i="3"/>
  <c r="G44" i="3"/>
  <c r="K49" i="3"/>
  <c r="K51" i="3"/>
  <c r="K55" i="3"/>
  <c r="K60" i="3"/>
  <c r="K67" i="3"/>
  <c r="K75" i="3"/>
  <c r="K77" i="3"/>
  <c r="K85" i="3"/>
  <c r="K89" i="3"/>
  <c r="K97" i="3"/>
  <c r="K103" i="3"/>
  <c r="J54" i="3"/>
  <c r="J84" i="3"/>
  <c r="J88" i="3"/>
  <c r="L88" i="3" s="1"/>
  <c r="J92" i="3"/>
  <c r="J96" i="3"/>
  <c r="I43" i="3"/>
  <c r="K45" i="3"/>
  <c r="K44" i="3" l="1"/>
  <c r="L35" i="3"/>
  <c r="K17" i="1"/>
  <c r="L22" i="3"/>
  <c r="L12" i="3"/>
  <c r="K19" i="3"/>
  <c r="K16" i="3"/>
  <c r="K12" i="3"/>
  <c r="G43" i="3"/>
  <c r="G42" i="3" s="1"/>
  <c r="L96" i="3"/>
  <c r="J95" i="3"/>
  <c r="K96" i="3"/>
  <c r="L54" i="3"/>
  <c r="K54" i="3"/>
  <c r="K88" i="3"/>
  <c r="L92" i="3"/>
  <c r="L84" i="3"/>
  <c r="K84" i="3"/>
  <c r="J43" i="3"/>
  <c r="I42" i="3"/>
  <c r="K42" i="3" l="1"/>
  <c r="L11" i="3"/>
  <c r="L10" i="3"/>
  <c r="G10" i="3"/>
  <c r="K11" i="3"/>
  <c r="K43" i="3"/>
  <c r="L43" i="3"/>
  <c r="L95" i="3"/>
  <c r="K95" i="3"/>
  <c r="K10" i="3" l="1"/>
  <c r="G35" i="3"/>
  <c r="K35" i="3" s="1"/>
  <c r="L42" i="3"/>
</calcChain>
</file>

<file path=xl/sharedStrings.xml><?xml version="1.0" encoding="utf-8"?>
<sst xmlns="http://schemas.openxmlformats.org/spreadsheetml/2006/main" count="641" uniqueCount="249">
  <si>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</si>
  <si>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</si>
  <si>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</si>
  <si>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</si>
  <si>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</si>
  <si>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</si>
  <si>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</si>
  <si>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</si>
  <si>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</si>
  <si>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</si>
  <si>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</si>
  <si>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</si>
  <si>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</si>
  <si>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</si>
  <si>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</si>
  <si>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</si>
  <si>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 xml:space="preserve">OSTVARENJE/ IZVRŠENJE 
1.-6.2022. </t>
  </si>
  <si>
    <t>INDEKS</t>
  </si>
  <si>
    <t xml:space="preserve">IZVJEŠTAJ O PRIHODIMA I RASHODIMA PREMA EKONOMSKOJ KLASIFIKACIJI </t>
  </si>
  <si>
    <t>6=5/2*100</t>
  </si>
  <si>
    <t>7=5/4*100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</si>
  <si>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</si>
  <si>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</si>
  <si>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</si>
  <si>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</si>
  <si>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</si>
  <si>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</si>
  <si>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</si>
  <si>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</si>
  <si>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</si>
  <si>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</si>
  <si>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</si>
  <si>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</si>
  <si>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</si>
  <si>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</si>
  <si>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</si>
  <si>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</si>
  <si>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</si>
  <si>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</si>
  <si>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</si>
  <si>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</si>
  <si>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</si>
  <si>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</si>
  <si>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</si>
  <si>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</si>
  <si>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</si>
  <si>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</si>
  <si>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</si>
  <si>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</si>
  <si>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TEKUĆI PLAN 2023.*</t>
  </si>
  <si>
    <t>INDEKS**</t>
  </si>
  <si>
    <t>UKUPNO PRIHODI</t>
  </si>
  <si>
    <t xml:space="preserve">IZVJEŠTAJ O IZVRŠENJU PRORAČUNA JEDINICE LOKALNE I PODRUČNE (REGIONALNE) SAMOUPRAVE ZA PRVO POLUGODIŠTE 2023. </t>
  </si>
  <si>
    <t>IZVORNI PLAN ILI REBALANS 2023.*</t>
  </si>
  <si>
    <t>6 PRIHODI POSLOVANJA</t>
  </si>
  <si>
    <t>7 PRIHODI OD PRODAJE NEFINANCIJSKE IMOVINE</t>
  </si>
  <si>
    <t>3 RASHODI  POSLOVANJA</t>
  </si>
  <si>
    <t>4 RASHODI ZA NABAVU NEFINANCIJSKE IMOVINE</t>
  </si>
  <si>
    <t>SAŽETAK  RAČUNA PRIHODA I RASHODA I  RAČUNA FINANCIRANJA</t>
  </si>
  <si>
    <t xml:space="preserve"> RAČUN FINANCIRANJA</t>
  </si>
  <si>
    <t>IZVJEŠTAJ PO ORGANIZACIJSKOJ KLASIFIKACIJI</t>
  </si>
  <si>
    <t>IZVJEŠTAJ PO PROGRAMSKOJ KLASIFIKACIJI</t>
  </si>
  <si>
    <t xml:space="preserve">RAČUN PRIHODA I RASHODA </t>
  </si>
  <si>
    <t xml:space="preserve">OSTVARENJE/IZVRŠENJE 
1.-6.2022. </t>
  </si>
  <si>
    <t xml:space="preserve">OSTVARENJE/IZVRŠENJE 
1.-6.2023. </t>
  </si>
  <si>
    <t>RAZLIKA - VIŠAK MANJAK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</si>
  <si>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</si>
  <si>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SAŽETAK  RAČUNA PRIHODA I RASHODA I  RAČUNA FINANCIRANJA  može sadržavati i dodatne podatke.</t>
  </si>
  <si>
    <t>SAŽETAK RAČUNA PRIHODA I RASHODA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</si>
  <si>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</si>
  <si>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</si>
  <si>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</si>
  <si>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</si>
  <si>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</si>
  <si>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Doprinosi za obvezno  osiguranje u slučaju nezaposl.</t>
  </si>
  <si>
    <t>3212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</si>
  <si>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</si>
  <si>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</si>
  <si>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</si>
  <si>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</si>
  <si>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3221</t>
  </si>
  <si>
    <t>Uredski materijal i ostali materijalni rashodi</t>
  </si>
  <si>
    <t>Materijal i sirovine</t>
  </si>
  <si>
    <t>3223</t>
  </si>
  <si>
    <t>Energija</t>
  </si>
  <si>
    <t>3224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</si>
  <si>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</si>
  <si>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</si>
  <si>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</si>
  <si>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</si>
  <si>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</si>
  <si>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</si>
  <si>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</si>
  <si>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</si>
  <si>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</si>
  <si>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</si>
  <si>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Zdravstvene i veterinarske usluge</t>
  </si>
  <si>
    <t>Intelektualne i osobne usluge</t>
  </si>
  <si>
    <t>3238</t>
  </si>
  <si>
    <t>Računalne usluge</t>
  </si>
  <si>
    <t>3239</t>
  </si>
  <si>
    <t>Ostale usluge</t>
  </si>
  <si>
    <t xml:space="preserve">Naknade troškova osobama izvan radnog odnosa </t>
  </si>
  <si>
    <t>Ostali nespomenuti rashodi poslovanja</t>
  </si>
  <si>
    <t>Premije osiguranja</t>
  </si>
  <si>
    <t>3293</t>
  </si>
  <si>
    <t>Reprezentacija</t>
  </si>
  <si>
    <t>Članarine i norme</t>
  </si>
  <si>
    <t>Pristojbe i naknade</t>
  </si>
  <si>
    <t>Troškovi sudskih postupaka</t>
  </si>
  <si>
    <t>3299</t>
  </si>
  <si>
    <t>Financijski rashodi</t>
  </si>
  <si>
    <t>Ostali financijski rashodi</t>
  </si>
  <si>
    <t>3431</t>
  </si>
  <si>
    <t>Bankarske usluge i usluge platnog prometa</t>
  </si>
  <si>
    <t>Zatezne kamate</t>
  </si>
  <si>
    <t>Naknade građanima i kućanstvima</t>
  </si>
  <si>
    <t>Ostale naknade građanima i kućanstvim aiz proračuna</t>
  </si>
  <si>
    <t>Naknade građanima i kućastvima u novcu</t>
  </si>
  <si>
    <t>Naknade građanima i kućanstvima u naravi</t>
  </si>
  <si>
    <t>Tekuće donacije u novcu</t>
  </si>
  <si>
    <t xml:space="preserve">Tekuće donacije </t>
  </si>
  <si>
    <t>Rashodi za nabavu proizvedene dugotrajne imovine</t>
  </si>
  <si>
    <t>Postrojenja i oprema</t>
  </si>
  <si>
    <t>4221</t>
  </si>
  <si>
    <t>Uredska oprema i namještaj</t>
  </si>
  <si>
    <t>Komunikacijska oprema</t>
  </si>
  <si>
    <t>Oprema za održavanje i zaštitu</t>
  </si>
  <si>
    <t>Sportska i glazbena oprema</t>
  </si>
  <si>
    <t>Oprema za ostale namjene</t>
  </si>
  <si>
    <t>Knjige,umjetnička djela i ostale izložb.vrijednosti</t>
  </si>
  <si>
    <t>Knjige</t>
  </si>
  <si>
    <t>Prihodi iz nadležnog proračuna i od HZZO-a temeljem ugovornih obveza</t>
  </si>
  <si>
    <t>Tekuće donacije</t>
  </si>
  <si>
    <t>Pomoći iz inozemstva i od subjekata unutar općeg proračuna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</si>
  <si>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</si>
  <si>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</si>
  <si>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</si>
  <si>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</si>
  <si>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</si>
  <si>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</si>
  <si>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prorpisima i naknada</t>
  </si>
  <si>
    <t>Prihodi po posebnim propisima</t>
  </si>
  <si>
    <t>Ostali nespomenuti prihodi</t>
  </si>
  <si>
    <t>Donacije od pravnih i fizičkih osoba izvan općeg proračuna</t>
  </si>
  <si>
    <t>Prihodi iz nadležnog proračuna za financiranje
 redovne djelatnosti proračunskih korisnika</t>
  </si>
  <si>
    <t>Prihodi iz nadležnog proračuna za financiranje
 rashoda poslovanja</t>
  </si>
  <si>
    <t>Prihodi iz nadležnog proračuna za financiranje
 rashoda za nabavu nefinanc. Imovine</t>
  </si>
  <si>
    <t>Napomena:  Iznosi u stupcu "OSTVARENJE/IZVRŠENJE 1.-31.2022." preračunavaju se iz kuna u eure prema fiksnom tečaju konverzije (1 EUR=7,53450 kuna) i po pravilima za preračunavanje i zaokruživanje.</t>
  </si>
  <si>
    <t xml:space="preserve">** AKO Opći i Posebni dio polugodišnjeg izvještaja ne sadrži "TEKUĆI PLAN 2023.", "INDEKS"("OSTVARENJE/IZVRŠENJE 1.-31.2023."/"TEKUĆI PLAN 2023.") iskazuje se kao "OSTVARENJE/IZVRŠENJE 1.-31.2023."/"IZVORNI PLAN 2023." ODNOSNO "REBALANS 2023." </t>
  </si>
  <si>
    <t>32 Vlastiti prihodi-proračunski korisnici</t>
  </si>
  <si>
    <t xml:space="preserve">  38 Prenesena sredstva-prorač.korisnici</t>
  </si>
  <si>
    <t>4 Prihodi za posebna namjene</t>
  </si>
  <si>
    <t xml:space="preserve">  43 Prihodi za posebne namjene</t>
  </si>
  <si>
    <t>44 Prihodi za decentralizirane funkcije</t>
  </si>
  <si>
    <t xml:space="preserve">  48 Prenesena sred.-namjenski prihodi-proračunski korisnici</t>
  </si>
  <si>
    <t>5 Pomoći</t>
  </si>
  <si>
    <t>52 Pomoći - proračunski korisnici</t>
  </si>
  <si>
    <t xml:space="preserve">  51 Pomoći </t>
  </si>
  <si>
    <t>6 Donacije</t>
  </si>
  <si>
    <t xml:space="preserve">  58 Prenesena sredstva-pomoći-proačunski krisnici</t>
  </si>
  <si>
    <t xml:space="preserve"> 62 Donacije-proračunski korisnici</t>
  </si>
  <si>
    <t>58 Prenesena sredstva - MZO -za pomoćnike u nastavi</t>
  </si>
  <si>
    <t>09 Obrazovanje</t>
  </si>
  <si>
    <t>0912 Osnovno obrazovanje</t>
  </si>
  <si>
    <t>096 Dodatne usluge u obrazovanju</t>
  </si>
  <si>
    <t>RAZDJEL 5</t>
  </si>
  <si>
    <t>UPRAVNI ODJEL ZA ODGOJ I OBRAZOVANJE</t>
  </si>
  <si>
    <t>GLAVA 5-3</t>
  </si>
  <si>
    <t>ŽUPANIJSKE USTANOVE OSNOVNOG ŠKOLSTVA</t>
  </si>
  <si>
    <t>Izvor financiranja 321</t>
  </si>
  <si>
    <t>Vlastiti prihodi-proračunski korisnici</t>
  </si>
  <si>
    <t>Izvor financiranja 431</t>
  </si>
  <si>
    <t>Prihodi za posebne namjene-proračunski korisnici</t>
  </si>
  <si>
    <t>Izvor financiranja 441</t>
  </si>
  <si>
    <t>Izvor financiranja 521</t>
  </si>
  <si>
    <t>Izvor financiranja 111</t>
  </si>
  <si>
    <t>Izvor financiranja 512</t>
  </si>
  <si>
    <t>Porezi i ostali prihodi</t>
  </si>
  <si>
    <t>Prihodi za decentralizirane funkcije-OŠ</t>
  </si>
  <si>
    <t>Izvor financiranja 483</t>
  </si>
  <si>
    <t>Prenesena sredstva-namjenski prihodi-proračunski korisnici</t>
  </si>
  <si>
    <t>Pomoći iz državnog proračuna</t>
  </si>
  <si>
    <t>Izvor financiranja 515</t>
  </si>
  <si>
    <t>Pomoći za provođenje EU projekata</t>
  </si>
  <si>
    <t>Pomoći-proračunski korisnici</t>
  </si>
  <si>
    <t>Izvor financiranja 582</t>
  </si>
  <si>
    <t>Prenesena sredstva-pomoći-proračunski korisnici</t>
  </si>
  <si>
    <t>Izvor financiranja 621</t>
  </si>
  <si>
    <t>Donacije-proračunski korisnici</t>
  </si>
  <si>
    <t>PROGRAM 5301</t>
  </si>
  <si>
    <t>OSIGURANJE UVJETA RADA</t>
  </si>
  <si>
    <t>OSNOVNOŠKOLSKO OBRAZOVANJE</t>
  </si>
  <si>
    <t>Naknade troškova osobama izvan 
radnog odnosa</t>
  </si>
  <si>
    <t>Materijal i dijelovi za tekuće i investicijsko
 održavanje</t>
  </si>
  <si>
    <t>Financisjki rashodi</t>
  </si>
  <si>
    <t>Naknade za prijevoz, za rad na terenu i 
odvojeni život</t>
  </si>
  <si>
    <t>Naknade građanima i kućanstvima na temelju osiguranja i druge naknade</t>
  </si>
  <si>
    <t>Ostale naknade građanima i kućanstvima iz proračuna</t>
  </si>
  <si>
    <t>NABAVA UDŽBENIKA ZA UČENIKE U OSNOVNIM ŠKOLAMA</t>
  </si>
  <si>
    <t>Knjige, umjetnička djela i ostale
 izložbene vrijednosti</t>
  </si>
  <si>
    <t>PREHRANA ZA UČENIKE U 
OSNOVNIM ŠKOLAMA</t>
  </si>
  <si>
    <t>PROGRAM 5302</t>
  </si>
  <si>
    <t>UNAPREĐENJE KVALITETE ODGOJNO OBRAZOVNOG SUSTAVA</t>
  </si>
  <si>
    <t>Produženi boravak učenika-putnika</t>
  </si>
  <si>
    <t>Sufinanciranje rada pomoćnika u nastavi</t>
  </si>
  <si>
    <t>Izvor financiranja 581</t>
  </si>
  <si>
    <t>Prenesena sredstva-pomoći</t>
  </si>
  <si>
    <t>Programi školskog kurikuluma</t>
  </si>
  <si>
    <t>Županijska škola plivanja</t>
  </si>
  <si>
    <t>Osiguranje besplatnih zaliha menstrualnih higijenskih potrepština</t>
  </si>
  <si>
    <t xml:space="preserve">Ostali rashodi </t>
  </si>
  <si>
    <t>PROGRAM 5306</t>
  </si>
  <si>
    <t>OBILJEŽAVANJE POSTIGNUĆA UČENIKA I NASTAVNIKA</t>
  </si>
  <si>
    <t>NATJECANJA I SMOTRE</t>
  </si>
  <si>
    <t>PROGRAM 5308</t>
  </si>
  <si>
    <t>KAPITALNA ULAGANJA U ODGOJNO OBRAZOVNU INFRASTRUKTURU</t>
  </si>
  <si>
    <t>Kapitalni projekt K 530801</t>
  </si>
  <si>
    <t>OPREMANJE USTANOVA ŠKOLSTVA</t>
  </si>
  <si>
    <t>Aktivnost A530604</t>
  </si>
  <si>
    <t>Aktivnost A530240</t>
  </si>
  <si>
    <t>Aktivnost A530239</t>
  </si>
  <si>
    <t>Aktivnost A530222</t>
  </si>
  <si>
    <t>Aktivnost A530209</t>
  </si>
  <si>
    <t>Aktivnost A530202</t>
  </si>
  <si>
    <t>Aktivnost A530107</t>
  </si>
  <si>
    <t>Aktivnost A530106</t>
  </si>
  <si>
    <t>Aktivnost A530101</t>
  </si>
  <si>
    <t>PRENESENI VIŠAK/MANJAK</t>
  </si>
  <si>
    <t>REZULTAT</t>
  </si>
  <si>
    <t>Rezultat poslovanja</t>
  </si>
  <si>
    <t>Višak/manjak prihoda</t>
  </si>
  <si>
    <t>Višak prihoda</t>
  </si>
  <si>
    <t>Manjak prihoda</t>
  </si>
  <si>
    <t>UKUPNI PRIHODI+VIŠAK/MANJAK KORIŠTEN ZA POKRIĆE RASHODA</t>
  </si>
  <si>
    <t>93 Višak prihoda korišten za pokriće rashoda</t>
  </si>
  <si>
    <t>95 Višak prihoda korišten za pokriće rashoda</t>
  </si>
  <si>
    <t>94 Višak/manjak prihoda korišten za pokriće rashoda</t>
  </si>
  <si>
    <t>Ravnateljica:</t>
  </si>
  <si>
    <t>Hedi Blašković, dipl.paed.</t>
  </si>
  <si>
    <t>UKUPNI PRIHODI+VIŠAK/MANJAK
 KORIŠTEN ZA POKRIĆE RASHODA</t>
  </si>
  <si>
    <t>IZVORNI PLAN ILI REBALANS 2024.*</t>
  </si>
  <si>
    <t>TEKUĆI PLAN 2024.*</t>
  </si>
  <si>
    <t xml:space="preserve">OSTVARENJE/IZVRŠENJE 
1.-6.2024. </t>
  </si>
  <si>
    <t xml:space="preserve"> IZVRŠENJE 
1.-6.2023. </t>
  </si>
  <si>
    <t xml:space="preserve">IZVRŠENJE 
1.-6.2024. </t>
  </si>
  <si>
    <t xml:space="preserve"> IZVRŠENJE 
1.-6.2024. </t>
  </si>
  <si>
    <t>Aktivnost A530102</t>
  </si>
  <si>
    <t>INVESTICIJSKO ODRŽAVANJA OBJEKATA I OPREME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</si>
</sst>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i/>
      <sz val="11"/>
      <name val="Arial"/>
      <family val="2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0" borderId="0" xfId="0" quotePrefix="1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0" fillId="0" borderId="3" xfId="0" applyBorder="1"/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16" fillId="0" borderId="0" xfId="0" applyFont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/>
    </xf>
    <xf numFmtId="3" fontId="8" fillId="0" borderId="3" xfId="0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left" vertical="center"/>
    </xf>
    <xf numFmtId="3" fontId="7" fillId="0" borderId="3" xfId="0" applyNumberFormat="1" applyFont="1" applyBorder="1" applyAlignment="1">
      <alignment horizontal="left" vertical="center" wrapText="1"/>
    </xf>
    <xf numFmtId="3" fontId="19" fillId="4" borderId="9" xfId="0" applyNumberFormat="1" applyFont="1" applyFill="1" applyBorder="1" applyAlignment="1">
      <alignment horizontal="left" vertical="center" wrapText="1"/>
    </xf>
    <xf numFmtId="0" fontId="19" fillId="4" borderId="6" xfId="0" applyNumberFormat="1" applyFont="1" applyFill="1" applyBorder="1" applyAlignment="1">
      <alignment horizontal="left" vertical="center"/>
    </xf>
    <xf numFmtId="0" fontId="7" fillId="4" borderId="3" xfId="0" quotePrefix="1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quotePrefix="1" applyFont="1" applyFill="1" applyBorder="1" applyAlignment="1">
      <alignment horizontal="left" vertical="center"/>
    </xf>
    <xf numFmtId="3" fontId="21" fillId="4" borderId="9" xfId="0" applyNumberFormat="1" applyFont="1" applyFill="1" applyBorder="1" applyAlignment="1">
      <alignment horizontal="left" vertical="center" wrapText="1"/>
    </xf>
    <xf numFmtId="0" fontId="8" fillId="4" borderId="3" xfId="0" applyNumberFormat="1" applyFont="1" applyFill="1" applyBorder="1" applyAlignment="1">
      <alignment horizontal="left" vertical="center"/>
    </xf>
    <xf numFmtId="3" fontId="7" fillId="4" borderId="3" xfId="0" applyNumberFormat="1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3" fontId="8" fillId="4" borderId="3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/>
    </xf>
    <xf numFmtId="3" fontId="20" fillId="4" borderId="9" xfId="0" applyNumberFormat="1" applyFont="1" applyFill="1" applyBorder="1" applyAlignment="1">
      <alignment horizontal="left" vertical="center" wrapText="1"/>
    </xf>
    <xf numFmtId="3" fontId="8" fillId="4" borderId="11" xfId="0" applyNumberFormat="1" applyFont="1" applyFill="1" applyBorder="1" applyAlignment="1">
      <alignment horizontal="left" vertical="center" wrapText="1"/>
    </xf>
    <xf numFmtId="3" fontId="22" fillId="0" borderId="3" xfId="0" applyNumberFormat="1" applyFont="1" applyBorder="1" applyAlignment="1">
      <alignment horizontal="right" vertical="center"/>
    </xf>
    <xf numFmtId="0" fontId="8" fillId="4" borderId="3" xfId="0" quotePrefix="1" applyFont="1" applyFill="1" applyBorder="1" applyAlignment="1">
      <alignment horizontal="left" vertical="center"/>
    </xf>
    <xf numFmtId="0" fontId="7" fillId="4" borderId="3" xfId="0" applyNumberFormat="1" applyFont="1" applyFill="1" applyBorder="1" applyAlignment="1" applyProtection="1">
      <alignment horizontal="left" vertical="center" wrapText="1"/>
    </xf>
    <xf numFmtId="3" fontId="22" fillId="4" borderId="3" xfId="0" applyNumberFormat="1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5" borderId="3" xfId="0" quotePrefix="1" applyFont="1" applyFill="1" applyBorder="1" applyAlignment="1">
      <alignment horizontal="left" vertical="center"/>
    </xf>
    <xf numFmtId="0" fontId="8" fillId="5" borderId="3" xfId="0" quotePrefix="1" applyFont="1" applyFill="1" applyBorder="1" applyAlignment="1">
      <alignment horizontal="left" vertical="center"/>
    </xf>
    <xf numFmtId="0" fontId="7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3" fontId="22" fillId="5" borderId="3" xfId="0" applyNumberFormat="1" applyFont="1" applyFill="1" applyBorder="1" applyAlignment="1">
      <alignment horizontal="right" vertical="center"/>
    </xf>
    <xf numFmtId="0" fontId="9" fillId="5" borderId="3" xfId="0" applyFont="1" applyFill="1" applyBorder="1" applyAlignment="1">
      <alignment horizontal="left" vertical="center" wrapText="1"/>
    </xf>
    <xf numFmtId="0" fontId="8" fillId="5" borderId="3" xfId="0" applyNumberFormat="1" applyFont="1" applyFill="1" applyBorder="1" applyAlignment="1">
      <alignment horizontal="left" vertical="center"/>
    </xf>
    <xf numFmtId="3" fontId="7" fillId="5" borderId="3" xfId="0" applyNumberFormat="1" applyFont="1" applyFill="1" applyBorder="1" applyAlignment="1">
      <alignment horizontal="left" vertical="center" wrapText="1"/>
    </xf>
    <xf numFmtId="3" fontId="7" fillId="5" borderId="7" xfId="0" applyNumberFormat="1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/>
    </xf>
    <xf numFmtId="0" fontId="9" fillId="6" borderId="3" xfId="0" applyNumberFormat="1" applyFont="1" applyFill="1" applyBorder="1" applyAlignment="1" applyProtection="1">
      <alignment horizontal="left" vertical="center"/>
    </xf>
    <xf numFmtId="0" fontId="9" fillId="6" borderId="3" xfId="0" applyNumberFormat="1" applyFont="1" applyFill="1" applyBorder="1" applyAlignment="1" applyProtection="1">
      <alignment vertical="center" wrapText="1"/>
    </xf>
    <xf numFmtId="3" fontId="22" fillId="6" borderId="3" xfId="0" applyNumberFormat="1" applyFont="1" applyFill="1" applyBorder="1" applyAlignment="1">
      <alignment horizontal="right" vertical="center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3" fontId="22" fillId="7" borderId="3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right" wrapText="1"/>
    </xf>
    <xf numFmtId="0" fontId="1" fillId="0" borderId="5" xfId="0" applyFont="1" applyBorder="1" applyAlignment="1">
      <alignment horizontal="right" vertical="center"/>
    </xf>
    <xf numFmtId="0" fontId="13" fillId="0" borderId="3" xfId="0" quotePrefix="1" applyNumberFormat="1" applyFont="1" applyFill="1" applyBorder="1" applyAlignment="1" applyProtection="1">
      <alignment horizontal="right" vertical="center" wrapText="1"/>
    </xf>
    <xf numFmtId="0" fontId="13" fillId="2" borderId="3" xfId="0" applyNumberFormat="1" applyFont="1" applyFill="1" applyBorder="1" applyAlignment="1" applyProtection="1">
      <alignment horizontal="right" vertical="center" wrapText="1"/>
    </xf>
    <xf numFmtId="3" fontId="22" fillId="3" borderId="3" xfId="0" applyNumberFormat="1" applyFont="1" applyFill="1" applyBorder="1" applyAlignment="1">
      <alignment horizontal="right" vertical="center"/>
    </xf>
    <xf numFmtId="0" fontId="6" fillId="0" borderId="0" xfId="0" quotePrefix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right" vertical="top" wrapText="1"/>
    </xf>
    <xf numFmtId="0" fontId="13" fillId="3" borderId="3" xfId="0" applyNumberFormat="1" applyFont="1" applyFill="1" applyBorder="1" applyAlignment="1" applyProtection="1">
      <alignment horizontal="right" vertical="center" wrapText="1"/>
    </xf>
    <xf numFmtId="0" fontId="16" fillId="0" borderId="5" xfId="0" applyFont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0" fontId="9" fillId="8" borderId="3" xfId="0" applyNumberFormat="1" applyFont="1" applyFill="1" applyBorder="1" applyAlignment="1" applyProtection="1">
      <alignment horizontal="left" vertical="center" wrapText="1"/>
    </xf>
    <xf numFmtId="3" fontId="22" fillId="8" borderId="3" xfId="0" applyNumberFormat="1" applyFont="1" applyFill="1" applyBorder="1" applyAlignment="1">
      <alignment horizontal="right" vertical="center"/>
    </xf>
    <xf numFmtId="0" fontId="9" fillId="4" borderId="3" xfId="0" applyNumberFormat="1" applyFont="1" applyFill="1" applyBorder="1" applyAlignment="1" applyProtection="1">
      <alignment horizontal="left" vertical="center" wrapText="1"/>
    </xf>
    <xf numFmtId="0" fontId="5" fillId="8" borderId="4" xfId="0" applyNumberFormat="1" applyFont="1" applyFill="1" applyBorder="1" applyAlignment="1" applyProtection="1">
      <alignment horizontal="left" vertical="center" wrapText="1"/>
    </xf>
    <xf numFmtId="3" fontId="3" fillId="8" borderId="3" xfId="0" applyNumberFormat="1" applyFont="1" applyFill="1" applyBorder="1" applyAlignment="1">
      <alignment horizontal="right" vertical="center"/>
    </xf>
    <xf numFmtId="0" fontId="5" fillId="4" borderId="4" xfId="0" applyNumberFormat="1" applyFont="1" applyFill="1" applyBorder="1" applyAlignment="1" applyProtection="1">
      <alignment horizontal="left" vertical="center" wrapText="1"/>
    </xf>
    <xf numFmtId="3" fontId="3" fillId="4" borderId="3" xfId="0" applyNumberFormat="1" applyFont="1" applyFill="1" applyBorder="1" applyAlignment="1">
      <alignment horizontal="right" vertical="center"/>
    </xf>
    <xf numFmtId="0" fontId="27" fillId="9" borderId="4" xfId="0" applyNumberFormat="1" applyFont="1" applyFill="1" applyBorder="1" applyAlignment="1" applyProtection="1">
      <alignment horizontal="left" vertical="center" wrapText="1"/>
    </xf>
    <xf numFmtId="3" fontId="3" fillId="9" borderId="3" xfId="0" applyNumberFormat="1" applyFont="1" applyFill="1" applyBorder="1" applyAlignment="1">
      <alignment horizontal="right" vertical="center"/>
    </xf>
    <xf numFmtId="3" fontId="3" fillId="10" borderId="3" xfId="0" applyNumberFormat="1" applyFont="1" applyFill="1" applyBorder="1" applyAlignment="1">
      <alignment horizontal="right" vertical="center"/>
    </xf>
    <xf numFmtId="0" fontId="5" fillId="11" borderId="4" xfId="0" applyNumberFormat="1" applyFont="1" applyFill="1" applyBorder="1" applyAlignment="1" applyProtection="1">
      <alignment horizontal="left" vertical="center" wrapText="1"/>
    </xf>
    <xf numFmtId="3" fontId="3" fillId="11" borderId="3" xfId="0" applyNumberFormat="1" applyFont="1" applyFill="1" applyBorder="1" applyAlignment="1">
      <alignment horizontal="right" vertical="center"/>
    </xf>
    <xf numFmtId="0" fontId="17" fillId="10" borderId="3" xfId="0" applyFont="1" applyFill="1" applyBorder="1" applyAlignment="1">
      <alignment horizontal="left" vertical="center"/>
    </xf>
    <xf numFmtId="0" fontId="17" fillId="10" borderId="4" xfId="0" applyFont="1" applyFill="1" applyBorder="1" applyAlignment="1">
      <alignment horizontal="left" vertical="center" wrapText="1"/>
    </xf>
    <xf numFmtId="3" fontId="5" fillId="11" borderId="3" xfId="0" applyNumberFormat="1" applyFont="1" applyFill="1" applyBorder="1" applyAlignment="1">
      <alignment horizontal="right" vertical="center"/>
    </xf>
    <xf numFmtId="0" fontId="26" fillId="11" borderId="4" xfId="0" applyFont="1" applyFill="1" applyBorder="1" applyAlignment="1">
      <alignment horizontal="left" vertical="center" wrapText="1"/>
    </xf>
    <xf numFmtId="0" fontId="26" fillId="11" borderId="4" xfId="0" applyFont="1" applyFill="1" applyBorder="1" applyAlignment="1">
      <alignment horizontal="left" vertical="center"/>
    </xf>
    <xf numFmtId="0" fontId="27" fillId="11" borderId="4" xfId="0" applyNumberFormat="1" applyFont="1" applyFill="1" applyBorder="1" applyAlignment="1" applyProtection="1">
      <alignment horizontal="left" vertical="center" wrapText="1"/>
    </xf>
    <xf numFmtId="3" fontId="5" fillId="9" borderId="3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4" fontId="5" fillId="3" borderId="3" xfId="0" applyNumberFormat="1" applyFont="1" applyFill="1" applyBorder="1" applyAlignment="1" applyProtection="1">
      <alignment horizontal="center" vertical="center" wrapText="1"/>
    </xf>
    <xf numFmtId="4" fontId="13" fillId="3" borderId="3" xfId="0" applyNumberFormat="1" applyFont="1" applyFill="1" applyBorder="1" applyAlignment="1" applyProtection="1">
      <alignment horizontal="right" vertical="center" wrapText="1"/>
    </xf>
    <xf numFmtId="4" fontId="3" fillId="8" borderId="3" xfId="0" applyNumberFormat="1" applyFont="1" applyFill="1" applyBorder="1" applyAlignment="1">
      <alignment horizontal="right" vertical="center"/>
    </xf>
    <xf numFmtId="4" fontId="3" fillId="4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7" fillId="2" borderId="3" xfId="0" applyNumberFormat="1" applyFont="1" applyFill="1" applyBorder="1" applyAlignment="1">
      <alignment horizontal="right" vertical="center"/>
    </xf>
    <xf numFmtId="4" fontId="3" fillId="9" borderId="3" xfId="0" applyNumberFormat="1" applyFont="1" applyFill="1" applyBorder="1" applyAlignment="1">
      <alignment horizontal="right" vertical="center"/>
    </xf>
    <xf numFmtId="4" fontId="3" fillId="11" borderId="3" xfId="0" applyNumberFormat="1" applyFont="1" applyFill="1" applyBorder="1" applyAlignment="1">
      <alignment horizontal="right" vertical="center"/>
    </xf>
    <xf numFmtId="4" fontId="3" fillId="10" borderId="3" xfId="0" applyNumberFormat="1" applyFont="1" applyFill="1" applyBorder="1" applyAlignment="1">
      <alignment horizontal="right" vertical="center"/>
    </xf>
    <xf numFmtId="4" fontId="7" fillId="10" borderId="3" xfId="0" applyNumberFormat="1" applyFont="1" applyFill="1" applyBorder="1" applyAlignment="1">
      <alignment horizontal="right" vertical="center"/>
    </xf>
    <xf numFmtId="4" fontId="5" fillId="11" borderId="3" xfId="0" applyNumberFormat="1" applyFont="1" applyFill="1" applyBorder="1" applyAlignment="1">
      <alignment horizontal="right" vertical="center"/>
    </xf>
    <xf numFmtId="4" fontId="5" fillId="9" borderId="3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0" fontId="28" fillId="0" borderId="0" xfId="0" applyFont="1" applyAlignment="1">
      <alignment horizontal="right"/>
    </xf>
    <xf numFmtId="4" fontId="25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18" fillId="8" borderId="3" xfId="0" applyNumberFormat="1" applyFont="1" applyFill="1" applyBorder="1" applyAlignment="1">
      <alignment horizontal="right"/>
    </xf>
    <xf numFmtId="4" fontId="18" fillId="8" borderId="3" xfId="0" applyNumberFormat="1" applyFont="1" applyFill="1" applyBorder="1" applyAlignment="1" applyProtection="1">
      <alignment horizontal="right" wrapText="1"/>
    </xf>
    <xf numFmtId="4" fontId="23" fillId="8" borderId="3" xfId="0" applyNumberFormat="1" applyFont="1" applyFill="1" applyBorder="1" applyAlignment="1">
      <alignment horizontal="right"/>
    </xf>
    <xf numFmtId="4" fontId="5" fillId="4" borderId="3" xfId="0" applyNumberFormat="1" applyFont="1" applyFill="1" applyBorder="1" applyAlignment="1">
      <alignment horizontal="right"/>
    </xf>
    <xf numFmtId="4" fontId="5" fillId="4" borderId="3" xfId="0" applyNumberFormat="1" applyFont="1" applyFill="1" applyBorder="1" applyAlignment="1" applyProtection="1">
      <alignment horizontal="right" wrapText="1"/>
    </xf>
    <xf numFmtId="4" fontId="24" fillId="4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3" fillId="4" borderId="3" xfId="0" applyNumberFormat="1" applyFont="1" applyFill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7" fillId="2" borderId="3" xfId="0" quotePrefix="1" applyNumberFormat="1" applyFont="1" applyFill="1" applyBorder="1" applyAlignment="1">
      <alignment horizontal="right" vertical="center"/>
    </xf>
    <xf numFmtId="4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 applyProtection="1">
      <alignment horizontal="right" wrapText="1"/>
    </xf>
    <xf numFmtId="4" fontId="7" fillId="2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4" fontId="5" fillId="0" borderId="3" xfId="0" applyNumberFormat="1" applyFont="1" applyFill="1" applyBorder="1" applyAlignment="1" applyProtection="1">
      <alignment horizontal="right"/>
    </xf>
    <xf numFmtId="3" fontId="5" fillId="3" borderId="3" xfId="0" applyNumberFormat="1" applyFont="1" applyFill="1" applyBorder="1" applyAlignment="1">
      <alignment horizontal="right"/>
    </xf>
    <xf numFmtId="0" fontId="7" fillId="2" borderId="0" xfId="0" quotePrefix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right"/>
    </xf>
    <xf numFmtId="4" fontId="0" fillId="0" borderId="0" xfId="0" applyNumberFormat="1" applyBorder="1" applyAlignment="1">
      <alignment horizontal="right"/>
    </xf>
    <xf numFmtId="3" fontId="22" fillId="0" borderId="0" xfId="0" applyNumberFormat="1" applyFont="1" applyBorder="1" applyAlignment="1">
      <alignment horizontal="right" vertical="center"/>
    </xf>
    <xf numFmtId="0" fontId="7" fillId="2" borderId="8" xfId="0" quotePrefix="1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/>
    </xf>
    <xf numFmtId="4" fontId="3" fillId="2" borderId="8" xfId="0" applyNumberFormat="1" applyFont="1" applyFill="1" applyBorder="1" applyAlignment="1">
      <alignment horizontal="right"/>
    </xf>
    <xf numFmtId="4" fontId="0" fillId="0" borderId="8" xfId="0" applyNumberFormat="1" applyBorder="1" applyAlignment="1">
      <alignment horizontal="right"/>
    </xf>
    <xf numFmtId="3" fontId="22" fillId="0" borderId="8" xfId="0" applyNumberFormat="1" applyFont="1" applyBorder="1" applyAlignment="1">
      <alignment horizontal="right" vertical="center"/>
    </xf>
    <xf numFmtId="0" fontId="29" fillId="12" borderId="12" xfId="0" quotePrefix="1" applyFont="1" applyFill="1" applyBorder="1" applyAlignment="1">
      <alignment horizontal="left" vertical="center"/>
    </xf>
    <xf numFmtId="0" fontId="29" fillId="12" borderId="13" xfId="0" quotePrefix="1" applyFont="1" applyFill="1" applyBorder="1" applyAlignment="1">
      <alignment horizontal="left" vertical="center"/>
    </xf>
    <xf numFmtId="0" fontId="29" fillId="12" borderId="14" xfId="0" applyFont="1" applyFill="1" applyBorder="1" applyAlignment="1">
      <alignment horizontal="left" vertical="center" wrapText="1"/>
    </xf>
    <xf numFmtId="4" fontId="3" fillId="12" borderId="14" xfId="0" applyNumberFormat="1" applyFont="1" applyFill="1" applyBorder="1" applyAlignment="1">
      <alignment horizontal="right"/>
    </xf>
    <xf numFmtId="0" fontId="30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4" fontId="3" fillId="2" borderId="0" xfId="0" applyNumberFormat="1" applyFont="1" applyFill="1" applyBorder="1" applyAlignment="1" applyProtection="1">
      <alignment horizontal="right" wrapText="1"/>
    </xf>
    <xf numFmtId="4" fontId="25" fillId="0" borderId="0" xfId="0" applyNumberFormat="1" applyFont="1" applyBorder="1" applyAlignment="1">
      <alignment horizontal="right"/>
    </xf>
    <xf numFmtId="0" fontId="0" fillId="0" borderId="0" xfId="0" applyBorder="1"/>
    <xf numFmtId="0" fontId="29" fillId="12" borderId="15" xfId="0" quotePrefix="1" applyFont="1" applyFill="1" applyBorder="1" applyAlignment="1">
      <alignment horizontal="left" vertical="center" wrapText="1"/>
    </xf>
    <xf numFmtId="3" fontId="22" fillId="12" borderId="15" xfId="0" applyNumberFormat="1" applyFont="1" applyFill="1" applyBorder="1" applyAlignment="1">
      <alignment horizontal="right" vertical="center"/>
    </xf>
    <xf numFmtId="4" fontId="32" fillId="12" borderId="15" xfId="0" quotePrefix="1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5" fillId="11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7" fillId="4" borderId="3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12" borderId="13" xfId="0" applyNumberFormat="1" applyFont="1" applyFill="1" applyBorder="1" applyAlignment="1">
      <alignment horizontal="right"/>
    </xf>
    <xf numFmtId="3" fontId="22" fillId="5" borderId="8" xfId="0" applyNumberFormat="1" applyFont="1" applyFill="1" applyBorder="1" applyAlignment="1">
      <alignment horizontal="right" vertical="center"/>
    </xf>
    <xf numFmtId="3" fontId="22" fillId="4" borderId="16" xfId="0" applyNumberFormat="1" applyFont="1" applyFill="1" applyBorder="1" applyAlignment="1">
      <alignment horizontal="right" vertical="center"/>
    </xf>
    <xf numFmtId="3" fontId="22" fillId="5" borderId="17" xfId="0" applyNumberFormat="1" applyFont="1" applyFill="1" applyBorder="1" applyAlignment="1">
      <alignment horizontal="right" vertical="center"/>
    </xf>
    <xf numFmtId="4" fontId="3" fillId="12" borderId="16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left" wrapText="1"/>
    </xf>
    <xf numFmtId="0" fontId="13" fillId="0" borderId="3" xfId="0" quotePrefix="1" applyFont="1" applyBorder="1" applyAlignment="1">
      <alignment horizontal="center" wrapText="1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0" fontId="7" fillId="3" borderId="3" xfId="0" applyNumberFormat="1" applyFont="1" applyFill="1" applyBorder="1" applyAlignment="1" applyProtection="1">
      <alignment vertical="center" wrapText="1"/>
    </xf>
    <xf numFmtId="0" fontId="7" fillId="3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5" fillId="0" borderId="3" xfId="0" quotePrefix="1" applyFont="1" applyBorder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wrapText="1"/>
    </xf>
    <xf numFmtId="0" fontId="1" fillId="0" borderId="0" xfId="0" applyFont="1" applyBorder="1" applyAlignment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right" vertical="center" wrapText="1"/>
    </xf>
    <xf numFmtId="0" fontId="9" fillId="0" borderId="3" xfId="0" quotePrefix="1" applyFont="1" applyFill="1" applyBorder="1" applyAlignment="1">
      <alignment horizontal="left" vertical="center"/>
    </xf>
    <xf numFmtId="0" fontId="9" fillId="3" borderId="8" xfId="0" quotePrefix="1" applyNumberFormat="1" applyFont="1" applyFill="1" applyBorder="1" applyAlignment="1" applyProtection="1">
      <alignment horizontal="left" vertical="center" wrapText="1"/>
    </xf>
    <xf numFmtId="0" fontId="7" fillId="3" borderId="8" xfId="0" applyNumberFormat="1" applyFont="1" applyFill="1" applyBorder="1" applyAlignment="1" applyProtection="1">
      <alignment vertical="center" wrapText="1"/>
    </xf>
    <xf numFmtId="0" fontId="9" fillId="0" borderId="3" xfId="0" quotePrefix="1" applyNumberFormat="1" applyFont="1" applyFill="1" applyBorder="1" applyAlignment="1" applyProtection="1">
      <alignment horizontal="left" vertical="center" wrapText="1"/>
    </xf>
    <xf numFmtId="0" fontId="9" fillId="0" borderId="3" xfId="0" quotePrefix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2" borderId="3" xfId="0" quotePrefix="1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3" borderId="3" xfId="0" quotePrefix="1" applyNumberFormat="1" applyFont="1" applyFill="1" applyBorder="1" applyAlignment="1" applyProtection="1">
      <alignment horizontal="left" vertical="center" wrapText="1"/>
    </xf>
    <xf numFmtId="0" fontId="6" fillId="0" borderId="0" xfId="0" quotePrefix="1" applyNumberFormat="1" applyFont="1" applyFill="1" applyBorder="1" applyAlignment="1" applyProtection="1">
      <alignment horizontal="left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3" fillId="3" borderId="1" xfId="0" applyNumberFormat="1" applyFont="1" applyFill="1" applyBorder="1" applyAlignment="1" applyProtection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0" fontId="3" fillId="10" borderId="1" xfId="0" applyNumberFormat="1" applyFont="1" applyFill="1" applyBorder="1" applyAlignment="1" applyProtection="1">
      <alignment horizontal="left" vertical="center" wrapText="1"/>
    </xf>
    <xf numFmtId="0" fontId="3" fillId="10" borderId="2" xfId="0" applyNumberFormat="1" applyFont="1" applyFill="1" applyBorder="1" applyAlignment="1" applyProtection="1">
      <alignment horizontal="left" vertical="center" wrapText="1"/>
    </xf>
    <xf numFmtId="0" fontId="3" fillId="10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7" fillId="9" borderId="1" xfId="0" applyNumberFormat="1" applyFont="1" applyFill="1" applyBorder="1" applyAlignment="1" applyProtection="1">
      <alignment horizontal="left" vertical="center" wrapText="1"/>
    </xf>
    <xf numFmtId="0" fontId="27" fillId="9" borderId="2" xfId="0" applyNumberFormat="1" applyFont="1" applyFill="1" applyBorder="1" applyAlignment="1" applyProtection="1">
      <alignment horizontal="left" vertical="center" wrapText="1"/>
    </xf>
    <xf numFmtId="0" fontId="27" fillId="9" borderId="4" xfId="0" applyNumberFormat="1" applyFont="1" applyFill="1" applyBorder="1" applyAlignment="1" applyProtection="1">
      <alignment horizontal="left" vertical="center" wrapText="1"/>
    </xf>
    <xf numFmtId="0" fontId="5" fillId="11" borderId="1" xfId="0" applyNumberFormat="1" applyFont="1" applyFill="1" applyBorder="1" applyAlignment="1" applyProtection="1">
      <alignment horizontal="left" vertical="center" wrapText="1"/>
    </xf>
    <xf numFmtId="0" fontId="5" fillId="11" borderId="2" xfId="0" applyNumberFormat="1" applyFont="1" applyFill="1" applyBorder="1" applyAlignment="1" applyProtection="1">
      <alignment horizontal="left" vertical="center" wrapText="1"/>
    </xf>
    <xf numFmtId="0" fontId="5" fillId="11" borderId="4" xfId="0" applyNumberFormat="1" applyFont="1" applyFill="1" applyBorder="1" applyAlignment="1" applyProtection="1">
      <alignment horizontal="left" vertical="center" wrapText="1"/>
    </xf>
    <xf numFmtId="0" fontId="16" fillId="0" borderId="0" xfId="0" applyFont="1" applyAlignment="1">
      <alignment horizontal="center"/>
    </xf>
    <xf numFmtId="0" fontId="5" fillId="8" borderId="1" xfId="0" applyNumberFormat="1" applyFont="1" applyFill="1" applyBorder="1" applyAlignment="1" applyProtection="1">
      <alignment horizontal="left" vertical="center" wrapText="1"/>
    </xf>
    <xf numFmtId="0" fontId="5" fillId="8" borderId="2" xfId="0" applyNumberFormat="1" applyFont="1" applyFill="1" applyBorder="1" applyAlignment="1" applyProtection="1">
      <alignment horizontal="left" vertical="center" wrapText="1"/>
    </xf>
    <xf numFmtId="0" fontId="5" fillId="8" borderId="4" xfId="0" applyNumberFormat="1" applyFont="1" applyFill="1" applyBorder="1" applyAlignment="1" applyProtection="1">
      <alignment horizontal="left" vertical="center" wrapText="1"/>
    </xf>
    <xf numFmtId="0" fontId="5" fillId="4" borderId="1" xfId="0" applyNumberFormat="1" applyFont="1" applyFill="1" applyBorder="1" applyAlignment="1" applyProtection="1">
      <alignment horizontal="left" vertical="center" wrapText="1"/>
    </xf>
    <xf numFmtId="0" fontId="5" fillId="4" borderId="2" xfId="0" applyNumberFormat="1" applyFont="1" applyFill="1" applyBorder="1" applyAlignment="1" applyProtection="1">
      <alignment horizontal="left" vertical="center" wrapText="1"/>
    </xf>
    <xf numFmtId="0" fontId="5" fillId="4" borderId="4" xfId="0" applyNumberFormat="1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topLeftCell="B1" workbookViewId="0">
      <selection activeCell="M18" sqref="M18"/>
    </sheetView>
  </sheetViews>
  <sheetFormatPr defaultRowHeight="15" x14ac:dyDescent="0.25"/>
  <cols>
    <col min="6" max="6" width="25.28515625" customWidth="1"/>
    <col min="7" max="10" width="25.28515625" style="101" customWidth="1"/>
    <col min="11" max="11" width="9.140625" style="101" customWidth="1"/>
    <col min="12" max="12" width="9.140625" style="101"/>
  </cols>
  <sheetData>
    <row r="1" spans="2:12" ht="42" customHeight="1" x14ac:dyDescent="0.25">
      <c r="B1" s="226" t="s">
        <v>52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2" spans="2:12" ht="18" customHeight="1" x14ac:dyDescent="0.25">
      <c r="B2" s="2"/>
      <c r="C2" s="2"/>
      <c r="D2" s="2"/>
      <c r="E2" s="2"/>
      <c r="F2" s="2"/>
      <c r="G2" s="100"/>
      <c r="H2" s="100"/>
      <c r="I2" s="100"/>
      <c r="J2" s="100"/>
      <c r="K2" s="100"/>
    </row>
    <row r="3" spans="2:12" ht="18" customHeight="1" x14ac:dyDescent="0.25">
      <c r="B3" s="15"/>
      <c r="C3" s="15"/>
      <c r="D3" s="15"/>
      <c r="E3" s="15"/>
      <c r="F3" s="15"/>
      <c r="G3" s="100"/>
      <c r="H3" s="100"/>
      <c r="I3" s="100"/>
      <c r="J3" s="100"/>
      <c r="K3" s="100"/>
    </row>
    <row r="4" spans="2:12" ht="15.75" x14ac:dyDescent="0.25">
      <c r="B4" s="226" t="s">
        <v>11</v>
      </c>
      <c r="C4" s="226"/>
      <c r="D4" s="226"/>
      <c r="E4" s="226"/>
      <c r="F4" s="226"/>
      <c r="G4" s="226"/>
      <c r="H4" s="226"/>
      <c r="I4" s="226"/>
      <c r="J4" s="235"/>
      <c r="K4" s="235"/>
    </row>
    <row r="5" spans="2:12" ht="36" customHeight="1" x14ac:dyDescent="0.25">
      <c r="B5" s="237"/>
      <c r="C5" s="237"/>
      <c r="D5" s="237"/>
      <c r="E5" s="15"/>
      <c r="F5" s="15"/>
      <c r="G5" s="100"/>
      <c r="H5" s="100"/>
      <c r="I5" s="100"/>
      <c r="J5" s="102"/>
      <c r="K5" s="102"/>
    </row>
    <row r="6" spans="2:12" ht="18" customHeight="1" x14ac:dyDescent="0.25">
      <c r="B6" s="226" t="s">
        <v>58</v>
      </c>
      <c r="C6" s="238"/>
      <c r="D6" s="238"/>
      <c r="E6" s="238"/>
      <c r="F6" s="238"/>
      <c r="G6" s="238"/>
      <c r="H6" s="238"/>
      <c r="I6" s="238"/>
      <c r="J6" s="238"/>
      <c r="K6" s="238"/>
    </row>
    <row r="7" spans="2:12" ht="18" customHeight="1" x14ac:dyDescent="0.25">
      <c r="B7" s="32"/>
      <c r="C7" s="33"/>
      <c r="D7" s="33"/>
      <c r="E7" s="33"/>
      <c r="F7" s="33"/>
      <c r="G7" s="103"/>
      <c r="H7" s="103"/>
      <c r="I7" s="103"/>
      <c r="J7" s="103"/>
      <c r="K7" s="103"/>
    </row>
    <row r="8" spans="2:12" x14ac:dyDescent="0.25">
      <c r="B8" s="227" t="s">
        <v>68</v>
      </c>
      <c r="C8" s="227"/>
      <c r="D8" s="227"/>
      <c r="E8" s="227"/>
      <c r="F8" s="227"/>
      <c r="G8" s="104"/>
      <c r="H8" s="104"/>
      <c r="I8" s="104"/>
      <c r="J8" s="104"/>
      <c r="K8" s="16"/>
    </row>
    <row r="9" spans="2:12" ht="25.5" x14ac:dyDescent="0.25">
      <c r="B9" s="236" t="s">
        <v>6</v>
      </c>
      <c r="C9" s="236"/>
      <c r="D9" s="236"/>
      <c r="E9" s="236"/>
      <c r="F9" s="236"/>
      <c r="G9" s="20" t="s">
        <v>64</v>
      </c>
      <c r="H9" s="1" t="s">
        <v>241</v>
      </c>
      <c r="I9" s="1" t="s">
        <v>242</v>
      </c>
      <c r="J9" s="20" t="s">
        <v>243</v>
      </c>
      <c r="K9" s="1" t="s">
        <v>17</v>
      </c>
      <c r="L9" s="1" t="s">
        <v>50</v>
      </c>
    </row>
    <row r="10" spans="2:12" s="21" customFormat="1" ht="11.25" x14ac:dyDescent="0.2">
      <c r="B10" s="228">
        <v>1</v>
      </c>
      <c r="C10" s="228"/>
      <c r="D10" s="228"/>
      <c r="E10" s="228"/>
      <c r="F10" s="228"/>
      <c r="G10" s="105">
        <v>2</v>
      </c>
      <c r="H10" s="106">
        <v>3</v>
      </c>
      <c r="I10" s="106">
        <v>4</v>
      </c>
      <c r="J10" s="106">
        <v>5</v>
      </c>
      <c r="K10" s="106" t="s">
        <v>19</v>
      </c>
      <c r="L10" s="106" t="s">
        <v>20</v>
      </c>
    </row>
    <row r="11" spans="2:12" x14ac:dyDescent="0.25">
      <c r="B11" s="229" t="s">
        <v>0</v>
      </c>
      <c r="C11" s="230"/>
      <c r="D11" s="230"/>
      <c r="E11" s="230"/>
      <c r="F11" s="231"/>
      <c r="G11" s="163">
        <v>1308476.81</v>
      </c>
      <c r="H11" s="163">
        <v>3330916.6</v>
      </c>
      <c r="I11" s="163">
        <v>3330916.6</v>
      </c>
      <c r="J11" s="163">
        <v>1633953.63</v>
      </c>
      <c r="K11" s="107">
        <f t="shared" ref="K11:K17" si="0">J11/G11*100</f>
        <v>124.87448134445729</v>
      </c>
      <c r="L11" s="107">
        <f t="shared" ref="L11:L17" si="1">J11/I11*100</f>
        <v>49.05417415734756</v>
      </c>
    </row>
    <row r="12" spans="2:12" x14ac:dyDescent="0.25">
      <c r="B12" s="232" t="s">
        <v>54</v>
      </c>
      <c r="C12" s="233"/>
      <c r="D12" s="233"/>
      <c r="E12" s="233"/>
      <c r="F12" s="234"/>
      <c r="G12" s="164">
        <v>1308476.81</v>
      </c>
      <c r="H12" s="164">
        <v>3330916.6</v>
      </c>
      <c r="I12" s="164">
        <v>3330916.6</v>
      </c>
      <c r="J12" s="164">
        <v>1633953.63</v>
      </c>
      <c r="K12" s="58">
        <f t="shared" si="0"/>
        <v>124.87448134445729</v>
      </c>
      <c r="L12" s="58">
        <f t="shared" si="1"/>
        <v>49.05417415734756</v>
      </c>
    </row>
    <row r="13" spans="2:12" x14ac:dyDescent="0.25">
      <c r="B13" s="242" t="s">
        <v>55</v>
      </c>
      <c r="C13" s="234"/>
      <c r="D13" s="234"/>
      <c r="E13" s="234"/>
      <c r="F13" s="234"/>
      <c r="G13" s="164"/>
      <c r="H13" s="164"/>
      <c r="I13" s="164"/>
      <c r="J13" s="164"/>
      <c r="K13" s="58">
        <v>0</v>
      </c>
      <c r="L13" s="58">
        <v>0</v>
      </c>
    </row>
    <row r="14" spans="2:12" x14ac:dyDescent="0.25">
      <c r="B14" s="247" t="s">
        <v>1</v>
      </c>
      <c r="C14" s="248"/>
      <c r="D14" s="248"/>
      <c r="E14" s="248"/>
      <c r="F14" s="249"/>
      <c r="G14" s="163">
        <v>1312504.72</v>
      </c>
      <c r="H14" s="163">
        <f>(H15+H16)</f>
        <v>3321951.34</v>
      </c>
      <c r="I14" s="163">
        <f>(I15+I16)</f>
        <v>3321951.34</v>
      </c>
      <c r="J14" s="163">
        <f>(J15+J16)</f>
        <v>1640009.59</v>
      </c>
      <c r="K14" s="107">
        <f t="shared" si="0"/>
        <v>124.95266226547361</v>
      </c>
      <c r="L14" s="107">
        <f t="shared" si="1"/>
        <v>49.368862519220407</v>
      </c>
    </row>
    <row r="15" spans="2:12" x14ac:dyDescent="0.25">
      <c r="B15" s="245" t="s">
        <v>56</v>
      </c>
      <c r="C15" s="233"/>
      <c r="D15" s="233"/>
      <c r="E15" s="233"/>
      <c r="F15" s="233"/>
      <c r="G15" s="164">
        <v>1300092.3500000001</v>
      </c>
      <c r="H15" s="164">
        <v>3277610.73</v>
      </c>
      <c r="I15" s="164">
        <v>3277610.73</v>
      </c>
      <c r="J15" s="164">
        <v>1629559.35</v>
      </c>
      <c r="K15" s="58">
        <f t="shared" si="0"/>
        <v>125.34181514105518</v>
      </c>
      <c r="L15" s="58">
        <f t="shared" si="1"/>
        <v>49.717903809766945</v>
      </c>
    </row>
    <row r="16" spans="2:12" x14ac:dyDescent="0.25">
      <c r="B16" s="246" t="s">
        <v>57</v>
      </c>
      <c r="C16" s="234"/>
      <c r="D16" s="234"/>
      <c r="E16" s="234"/>
      <c r="F16" s="234"/>
      <c r="G16" s="165">
        <v>12412.37</v>
      </c>
      <c r="H16" s="165">
        <v>44340.61</v>
      </c>
      <c r="I16" s="165">
        <v>44340.61</v>
      </c>
      <c r="J16" s="165">
        <v>10450.24</v>
      </c>
      <c r="K16" s="58">
        <f t="shared" si="0"/>
        <v>84.192140582338411</v>
      </c>
      <c r="L16" s="58">
        <f t="shared" si="1"/>
        <v>23.568101566487243</v>
      </c>
    </row>
    <row r="17" spans="2:12" x14ac:dyDescent="0.25">
      <c r="B17" s="243" t="s">
        <v>65</v>
      </c>
      <c r="C17" s="244"/>
      <c r="D17" s="244"/>
      <c r="E17" s="244"/>
      <c r="F17" s="244"/>
      <c r="G17" s="166">
        <f>(G11-G14)</f>
        <v>-4027.9099999999162</v>
      </c>
      <c r="H17" s="166">
        <f>(H11-H14)</f>
        <v>8965.2600000002421</v>
      </c>
      <c r="I17" s="166">
        <f>(I11-I14)</f>
        <v>8965.2600000002421</v>
      </c>
      <c r="J17" s="166">
        <f>(J11-J14)</f>
        <v>-6055.9600000001956</v>
      </c>
      <c r="K17" s="107">
        <f t="shared" si="0"/>
        <v>150.34993334012731</v>
      </c>
      <c r="L17" s="107">
        <f t="shared" si="1"/>
        <v>-67.549184295826691</v>
      </c>
    </row>
    <row r="18" spans="2:12" ht="18" customHeight="1" x14ac:dyDescent="0.25">
      <c r="B18" s="250" t="s">
        <v>228</v>
      </c>
      <c r="C18" s="251"/>
      <c r="D18" s="251"/>
      <c r="E18" s="251"/>
      <c r="F18" s="251"/>
      <c r="G18" s="198">
        <v>10791.05</v>
      </c>
      <c r="H18" s="169">
        <v>0</v>
      </c>
      <c r="I18" s="169">
        <v>0</v>
      </c>
      <c r="J18" s="169">
        <v>-8965.26</v>
      </c>
      <c r="K18" s="58">
        <f t="shared" ref="K18:K19" si="2">J18/G18*100</f>
        <v>-83.080515797813931</v>
      </c>
      <c r="L18" s="58">
        <v>0</v>
      </c>
    </row>
    <row r="19" spans="2:12" ht="16.5" customHeight="1" x14ac:dyDescent="0.25">
      <c r="B19" s="252" t="s">
        <v>229</v>
      </c>
      <c r="C19" s="230"/>
      <c r="D19" s="230"/>
      <c r="E19" s="230"/>
      <c r="F19" s="230"/>
      <c r="G19" s="163">
        <v>6763.14</v>
      </c>
      <c r="H19" s="170">
        <v>0</v>
      </c>
      <c r="I19" s="170">
        <v>0</v>
      </c>
      <c r="J19" s="163">
        <f>SUM(J17+J18)</f>
        <v>-15021.220000000196</v>
      </c>
      <c r="K19" s="107">
        <f t="shared" si="2"/>
        <v>-222.10422969212814</v>
      </c>
      <c r="L19" s="107">
        <v>0</v>
      </c>
    </row>
    <row r="20" spans="2:12" ht="8.25" customHeight="1" x14ac:dyDescent="0.25"/>
    <row r="21" spans="2:12" ht="23.25" customHeight="1" x14ac:dyDescent="0.25">
      <c r="B21" s="253" t="s">
        <v>67</v>
      </c>
      <c r="C21" s="253"/>
      <c r="D21" s="253"/>
      <c r="E21" s="253"/>
      <c r="F21" s="253"/>
      <c r="G21" s="253"/>
      <c r="H21" s="253"/>
      <c r="I21" s="253"/>
      <c r="J21" s="253"/>
      <c r="K21" s="253"/>
      <c r="L21" s="253"/>
    </row>
    <row r="22" spans="2:12" ht="15.75" x14ac:dyDescent="0.25">
      <c r="B22" s="14"/>
      <c r="C22" s="14"/>
      <c r="D22" s="14"/>
      <c r="E22" s="14"/>
      <c r="F22" s="14"/>
      <c r="G22" s="108"/>
      <c r="H22" s="108"/>
      <c r="I22" s="108"/>
      <c r="J22" s="108"/>
      <c r="K22" s="108"/>
      <c r="L22" s="108"/>
    </row>
    <row r="23" spans="2:12" x14ac:dyDescent="0.25">
      <c r="B23" s="254" t="s">
        <v>148</v>
      </c>
      <c r="C23" s="254"/>
      <c r="D23" s="254"/>
      <c r="E23" s="254"/>
      <c r="F23" s="254"/>
      <c r="G23" s="254"/>
      <c r="H23" s="254"/>
      <c r="I23" s="254"/>
      <c r="J23" s="254"/>
      <c r="K23" s="254"/>
      <c r="L23" s="254"/>
    </row>
    <row r="24" spans="2:12" x14ac:dyDescent="0.25"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</row>
    <row r="25" spans="2:12" x14ac:dyDescent="0.25">
      <c r="B25" s="28"/>
      <c r="C25" s="28"/>
      <c r="D25" s="28"/>
      <c r="E25" s="28"/>
      <c r="F25" s="28"/>
      <c r="G25" s="109"/>
      <c r="H25" s="109"/>
      <c r="I25" s="109"/>
      <c r="J25" s="109"/>
      <c r="K25" s="109"/>
    </row>
    <row r="26" spans="2:12" ht="15" customHeight="1" x14ac:dyDescent="0.25">
      <c r="B26" s="254" t="s">
        <v>66</v>
      </c>
      <c r="C26" s="254"/>
      <c r="D26" s="254"/>
      <c r="E26" s="254"/>
      <c r="F26" s="254"/>
      <c r="G26" s="254"/>
      <c r="H26" s="254"/>
      <c r="I26" s="254"/>
      <c r="J26" s="254"/>
      <c r="K26" s="254"/>
      <c r="L26" s="254"/>
    </row>
    <row r="27" spans="2:12" ht="36.75" customHeight="1" x14ac:dyDescent="0.25"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</row>
    <row r="28" spans="2:12" x14ac:dyDescent="0.25">
      <c r="B28" s="240"/>
      <c r="C28" s="240"/>
      <c r="D28" s="240"/>
      <c r="E28" s="240"/>
      <c r="F28" s="240"/>
      <c r="G28" s="241"/>
      <c r="H28" s="241"/>
      <c r="I28" s="241"/>
      <c r="J28" s="241"/>
      <c r="K28" s="241"/>
    </row>
    <row r="29" spans="2:12" ht="15" customHeight="1" x14ac:dyDescent="0.25">
      <c r="B29" s="239" t="s">
        <v>149</v>
      </c>
      <c r="C29" s="239"/>
      <c r="D29" s="239"/>
      <c r="E29" s="239"/>
      <c r="F29" s="239"/>
      <c r="G29" s="239"/>
      <c r="H29" s="239"/>
      <c r="I29" s="239"/>
      <c r="J29" s="239"/>
      <c r="K29" s="239"/>
      <c r="L29" s="239"/>
    </row>
    <row r="30" spans="2:12" x14ac:dyDescent="0.25"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</row>
  </sheetData>
  <mergeCells count="22">
    <mergeCell ref="B29:L30"/>
    <mergeCell ref="B28:F28"/>
    <mergeCell ref="G28:K28"/>
    <mergeCell ref="B13:F13"/>
    <mergeCell ref="B17:F17"/>
    <mergeCell ref="B15:F15"/>
    <mergeCell ref="B16:F16"/>
    <mergeCell ref="B14:F14"/>
    <mergeCell ref="B18:F18"/>
    <mergeCell ref="B19:F19"/>
    <mergeCell ref="B21:L21"/>
    <mergeCell ref="B23:L24"/>
    <mergeCell ref="B26:L27"/>
    <mergeCell ref="B1:L1"/>
    <mergeCell ref="B8:F8"/>
    <mergeCell ref="B10:F10"/>
    <mergeCell ref="B11:F11"/>
    <mergeCell ref="B12:F12"/>
    <mergeCell ref="B4:K4"/>
    <mergeCell ref="B9:F9"/>
    <mergeCell ref="B5:D5"/>
    <mergeCell ref="B6:K6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08"/>
  <sheetViews>
    <sheetView topLeftCell="D76" workbookViewId="0">
      <selection activeCell="P80" sqref="P8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10" width="25.28515625" style="101" customWidth="1"/>
    <col min="11" max="12" width="15.7109375" style="101" customWidth="1"/>
  </cols>
  <sheetData>
    <row r="2" spans="2:12" ht="15.75" customHeight="1" x14ac:dyDescent="0.25">
      <c r="B2" s="226" t="s">
        <v>11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3" spans="2:12" ht="18" x14ac:dyDescent="0.25">
      <c r="B3" s="2"/>
      <c r="C3" s="2"/>
      <c r="D3" s="2"/>
      <c r="E3" s="15"/>
      <c r="F3" s="2"/>
      <c r="G3" s="100"/>
      <c r="H3" s="100"/>
      <c r="I3" s="100"/>
      <c r="J3" s="102"/>
      <c r="K3" s="102"/>
    </row>
    <row r="4" spans="2:12" ht="18" customHeight="1" x14ac:dyDescent="0.25">
      <c r="B4" s="226" t="s">
        <v>62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</row>
    <row r="5" spans="2:12" ht="18" x14ac:dyDescent="0.25">
      <c r="B5" s="2"/>
      <c r="C5" s="2"/>
      <c r="D5" s="2"/>
      <c r="E5" s="15"/>
      <c r="F5" s="2"/>
      <c r="G5" s="100"/>
      <c r="H5" s="100"/>
      <c r="I5" s="100"/>
      <c r="J5" s="102"/>
      <c r="K5" s="102"/>
    </row>
    <row r="6" spans="2:12" ht="15.75" customHeight="1" x14ac:dyDescent="0.25">
      <c r="B6" s="226" t="s">
        <v>18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</row>
    <row r="7" spans="2:12" ht="18" x14ac:dyDescent="0.25">
      <c r="B7" s="2"/>
      <c r="C7" s="2"/>
      <c r="D7" s="2"/>
      <c r="E7" s="15"/>
      <c r="F7" s="2"/>
      <c r="G7" s="100"/>
      <c r="H7" s="100"/>
      <c r="I7" s="100"/>
      <c r="J7" s="102"/>
      <c r="K7" s="102"/>
    </row>
    <row r="8" spans="2:12" ht="32.25" customHeight="1" x14ac:dyDescent="0.25">
      <c r="B8" s="255" t="s">
        <v>6</v>
      </c>
      <c r="C8" s="256"/>
      <c r="D8" s="256"/>
      <c r="E8" s="256"/>
      <c r="F8" s="257"/>
      <c r="G8" s="34" t="s">
        <v>64</v>
      </c>
      <c r="H8" s="34" t="s">
        <v>241</v>
      </c>
      <c r="I8" s="34" t="s">
        <v>242</v>
      </c>
      <c r="J8" s="34" t="s">
        <v>243</v>
      </c>
      <c r="K8" s="34" t="s">
        <v>17</v>
      </c>
      <c r="L8" s="34" t="s">
        <v>50</v>
      </c>
    </row>
    <row r="9" spans="2:12" s="21" customFormat="1" ht="11.25" x14ac:dyDescent="0.2">
      <c r="B9" s="258">
        <v>1</v>
      </c>
      <c r="C9" s="259"/>
      <c r="D9" s="259"/>
      <c r="E9" s="259"/>
      <c r="F9" s="260"/>
      <c r="G9" s="110">
        <v>2</v>
      </c>
      <c r="H9" s="110">
        <v>3</v>
      </c>
      <c r="I9" s="110">
        <v>4</v>
      </c>
      <c r="J9" s="110">
        <v>5</v>
      </c>
      <c r="K9" s="110" t="s">
        <v>19</v>
      </c>
      <c r="L9" s="110" t="s">
        <v>20</v>
      </c>
    </row>
    <row r="10" spans="2:12" x14ac:dyDescent="0.25">
      <c r="B10" s="79"/>
      <c r="C10" s="79"/>
      <c r="D10" s="79"/>
      <c r="E10" s="79"/>
      <c r="F10" s="79" t="s">
        <v>51</v>
      </c>
      <c r="G10" s="159">
        <f>SUM(G11)</f>
        <v>1308476.81</v>
      </c>
      <c r="H10" s="159">
        <f>SUM(H11)</f>
        <v>3330916.6</v>
      </c>
      <c r="I10" s="159">
        <f>SUM(I11)</f>
        <v>3330916.6</v>
      </c>
      <c r="J10" s="159">
        <f>SUM(J11)</f>
        <v>1633953.6300000001</v>
      </c>
      <c r="K10" s="80">
        <f t="shared" ref="K10:K29" si="0">J10/G10*100</f>
        <v>124.87448134445731</v>
      </c>
      <c r="L10" s="80">
        <f t="shared" ref="L10:L33" si="1">J10/I10*100</f>
        <v>49.05417415734756</v>
      </c>
    </row>
    <row r="11" spans="2:12" ht="15.75" customHeight="1" x14ac:dyDescent="0.25">
      <c r="B11" s="78">
        <v>6</v>
      </c>
      <c r="C11" s="78"/>
      <c r="D11" s="78"/>
      <c r="E11" s="78"/>
      <c r="F11" s="78" t="s">
        <v>2</v>
      </c>
      <c r="G11" s="160">
        <f>SUM(G12,G16,G19,G22,G27)</f>
        <v>1308476.81</v>
      </c>
      <c r="H11" s="160">
        <f t="shared" ref="H11:J11" si="2">SUM(H12,H16,H19,H22,H27)</f>
        <v>3330916.6</v>
      </c>
      <c r="I11" s="160">
        <f t="shared" si="2"/>
        <v>3330916.6</v>
      </c>
      <c r="J11" s="160">
        <f t="shared" si="2"/>
        <v>1633953.6300000001</v>
      </c>
      <c r="K11" s="77">
        <f t="shared" si="0"/>
        <v>124.87448134445731</v>
      </c>
      <c r="L11" s="77">
        <f t="shared" si="1"/>
        <v>49.05417415734756</v>
      </c>
    </row>
    <row r="12" spans="2:12" ht="26.25" customHeight="1" x14ac:dyDescent="0.25">
      <c r="B12" s="7"/>
      <c r="C12" s="63">
        <v>63</v>
      </c>
      <c r="D12" s="64"/>
      <c r="E12" s="64"/>
      <c r="F12" s="65" t="s">
        <v>134</v>
      </c>
      <c r="G12" s="161">
        <f>SUM(G13)</f>
        <v>1122943.55</v>
      </c>
      <c r="H12" s="161">
        <v>2899363.12</v>
      </c>
      <c r="I12" s="161">
        <v>2899363.12</v>
      </c>
      <c r="J12" s="161">
        <v>1410357.35</v>
      </c>
      <c r="K12" s="69">
        <f t="shared" si="0"/>
        <v>125.59467926949668</v>
      </c>
      <c r="L12" s="69">
        <f t="shared" si="1"/>
        <v>48.643694895312045</v>
      </c>
    </row>
    <row r="13" spans="2:12" ht="25.5" x14ac:dyDescent="0.25">
      <c r="B13" s="7"/>
      <c r="C13" s="19"/>
      <c r="D13" s="59">
        <v>636</v>
      </c>
      <c r="E13" s="59"/>
      <c r="F13" s="60" t="s">
        <v>135</v>
      </c>
      <c r="G13" s="157">
        <f>SUM(G14:G15)</f>
        <v>1122943.55</v>
      </c>
      <c r="H13" s="157"/>
      <c r="I13" s="157"/>
      <c r="J13" s="157">
        <v>1410357.35</v>
      </c>
      <c r="K13" s="61">
        <f t="shared" si="0"/>
        <v>125.59467926949668</v>
      </c>
      <c r="L13" s="61">
        <v>0</v>
      </c>
    </row>
    <row r="14" spans="2:12" ht="25.5" x14ac:dyDescent="0.25">
      <c r="B14" s="7"/>
      <c r="C14" s="19"/>
      <c r="D14" s="8"/>
      <c r="E14" s="8">
        <v>6361</v>
      </c>
      <c r="F14" s="11" t="s">
        <v>136</v>
      </c>
      <c r="G14" s="149">
        <v>1115143.55</v>
      </c>
      <c r="H14" s="149"/>
      <c r="I14" s="149"/>
      <c r="J14" s="158">
        <v>1410357.35</v>
      </c>
      <c r="K14" s="58">
        <f t="shared" si="0"/>
        <v>126.47316571933722</v>
      </c>
      <c r="L14" s="58">
        <v>0</v>
      </c>
    </row>
    <row r="15" spans="2:12" ht="25.5" x14ac:dyDescent="0.25">
      <c r="B15" s="7"/>
      <c r="C15" s="19"/>
      <c r="D15" s="8"/>
      <c r="E15" s="8">
        <v>6362</v>
      </c>
      <c r="F15" s="11" t="s">
        <v>137</v>
      </c>
      <c r="G15" s="149">
        <v>7800</v>
      </c>
      <c r="H15" s="149"/>
      <c r="I15" s="149"/>
      <c r="J15" s="158">
        <v>0</v>
      </c>
      <c r="K15" s="58">
        <f t="shared" si="0"/>
        <v>0</v>
      </c>
      <c r="L15" s="58">
        <v>0</v>
      </c>
    </row>
    <row r="16" spans="2:12" x14ac:dyDescent="0.25">
      <c r="B16" s="7"/>
      <c r="C16" s="66">
        <v>64</v>
      </c>
      <c r="D16" s="64"/>
      <c r="E16" s="64"/>
      <c r="F16" s="67" t="s">
        <v>138</v>
      </c>
      <c r="G16" s="161">
        <f>SUM(G17)</f>
        <v>4.8600000000000003</v>
      </c>
      <c r="H16" s="161">
        <v>10</v>
      </c>
      <c r="I16" s="161">
        <v>10</v>
      </c>
      <c r="J16" s="161">
        <v>5.82</v>
      </c>
      <c r="K16" s="69">
        <f t="shared" si="0"/>
        <v>119.75308641975309</v>
      </c>
      <c r="L16" s="69">
        <f t="shared" si="1"/>
        <v>58.20000000000001</v>
      </c>
    </row>
    <row r="17" spans="2:12" x14ac:dyDescent="0.25">
      <c r="B17" s="7"/>
      <c r="C17" s="19"/>
      <c r="D17" s="59">
        <v>641</v>
      </c>
      <c r="E17" s="59"/>
      <c r="F17" s="48" t="s">
        <v>139</v>
      </c>
      <c r="G17" s="157">
        <f>SUM(G18)</f>
        <v>4.8600000000000003</v>
      </c>
      <c r="H17" s="157"/>
      <c r="I17" s="157"/>
      <c r="J17" s="157">
        <v>5.82</v>
      </c>
      <c r="K17" s="61">
        <f t="shared" si="0"/>
        <v>119.75308641975309</v>
      </c>
      <c r="L17" s="61">
        <v>0</v>
      </c>
    </row>
    <row r="18" spans="2:12" x14ac:dyDescent="0.25">
      <c r="B18" s="7"/>
      <c r="C18" s="19"/>
      <c r="D18" s="8"/>
      <c r="E18" s="8">
        <v>6413</v>
      </c>
      <c r="F18" s="11" t="s">
        <v>140</v>
      </c>
      <c r="G18" s="149">
        <v>4.8600000000000003</v>
      </c>
      <c r="H18" s="149"/>
      <c r="I18" s="149"/>
      <c r="J18" s="158">
        <v>5.82</v>
      </c>
      <c r="K18" s="58">
        <f t="shared" si="0"/>
        <v>119.75308641975309</v>
      </c>
      <c r="L18" s="58">
        <v>0</v>
      </c>
    </row>
    <row r="19" spans="2:12" ht="25.5" x14ac:dyDescent="0.25">
      <c r="B19" s="7"/>
      <c r="C19" s="66">
        <v>65</v>
      </c>
      <c r="D19" s="64"/>
      <c r="E19" s="64"/>
      <c r="F19" s="65" t="s">
        <v>141</v>
      </c>
      <c r="G19" s="161">
        <f>SUM(G20)</f>
        <v>105559.47</v>
      </c>
      <c r="H19" s="161">
        <v>244062.93</v>
      </c>
      <c r="I19" s="161">
        <v>244062.93</v>
      </c>
      <c r="J19" s="161">
        <f>SUM(J20)</f>
        <v>123770.29</v>
      </c>
      <c r="K19" s="69">
        <f t="shared" si="0"/>
        <v>117.25171602320472</v>
      </c>
      <c r="L19" s="69">
        <f t="shared" si="1"/>
        <v>50.712449449000715</v>
      </c>
    </row>
    <row r="20" spans="2:12" x14ac:dyDescent="0.25">
      <c r="B20" s="7"/>
      <c r="C20" s="19"/>
      <c r="D20" s="59">
        <v>652</v>
      </c>
      <c r="E20" s="59"/>
      <c r="F20" s="60" t="s">
        <v>142</v>
      </c>
      <c r="G20" s="157">
        <f>SUM(G21)</f>
        <v>105559.47</v>
      </c>
      <c r="H20" s="157"/>
      <c r="I20" s="157"/>
      <c r="J20" s="157">
        <v>123770.29</v>
      </c>
      <c r="K20" s="61">
        <f t="shared" si="0"/>
        <v>117.25171602320472</v>
      </c>
      <c r="L20" s="61">
        <v>0</v>
      </c>
    </row>
    <row r="21" spans="2:12" x14ac:dyDescent="0.25">
      <c r="B21" s="7"/>
      <c r="C21" s="19"/>
      <c r="D21" s="8"/>
      <c r="E21" s="8">
        <v>6526</v>
      </c>
      <c r="F21" s="11" t="s">
        <v>143</v>
      </c>
      <c r="G21" s="149">
        <v>105559.47</v>
      </c>
      <c r="H21" s="149"/>
      <c r="I21" s="149"/>
      <c r="J21" s="158">
        <v>123770.29</v>
      </c>
      <c r="K21" s="58">
        <f t="shared" si="0"/>
        <v>117.25171602320472</v>
      </c>
      <c r="L21" s="58">
        <v>0</v>
      </c>
    </row>
    <row r="22" spans="2:12" ht="25.5" x14ac:dyDescent="0.25">
      <c r="B22" s="7"/>
      <c r="C22" s="63">
        <v>66</v>
      </c>
      <c r="D22" s="64"/>
      <c r="E22" s="64"/>
      <c r="F22" s="65" t="s">
        <v>21</v>
      </c>
      <c r="G22" s="161">
        <f>SUM(G23,G25)</f>
        <v>171</v>
      </c>
      <c r="H22" s="161">
        <v>700</v>
      </c>
      <c r="I22" s="161">
        <v>700</v>
      </c>
      <c r="J22" s="161">
        <f>SUM(J23,J25)</f>
        <v>6107.48</v>
      </c>
      <c r="K22" s="69">
        <f t="shared" si="0"/>
        <v>3571.625730994152</v>
      </c>
      <c r="L22" s="69">
        <f t="shared" si="1"/>
        <v>872.49714285714276</v>
      </c>
    </row>
    <row r="23" spans="2:12" ht="25.5" x14ac:dyDescent="0.25">
      <c r="B23" s="7"/>
      <c r="C23" s="19"/>
      <c r="D23" s="59">
        <v>661</v>
      </c>
      <c r="E23" s="59"/>
      <c r="F23" s="60" t="s">
        <v>22</v>
      </c>
      <c r="G23" s="157">
        <f>SUM(G24)</f>
        <v>171</v>
      </c>
      <c r="H23" s="157"/>
      <c r="I23" s="157"/>
      <c r="J23" s="157">
        <v>147.47999999999999</v>
      </c>
      <c r="K23" s="61">
        <f t="shared" si="0"/>
        <v>86.245614035087712</v>
      </c>
      <c r="L23" s="61">
        <v>0</v>
      </c>
    </row>
    <row r="24" spans="2:12" x14ac:dyDescent="0.25">
      <c r="B24" s="19"/>
      <c r="C24" s="19"/>
      <c r="D24" s="8"/>
      <c r="E24" s="8">
        <v>6614</v>
      </c>
      <c r="F24" s="11" t="s">
        <v>23</v>
      </c>
      <c r="G24" s="149">
        <v>171</v>
      </c>
      <c r="H24" s="149"/>
      <c r="I24" s="149"/>
      <c r="J24" s="158">
        <v>147.47999999999999</v>
      </c>
      <c r="K24" s="58">
        <f t="shared" si="0"/>
        <v>86.245614035087712</v>
      </c>
      <c r="L24" s="58">
        <v>0</v>
      </c>
    </row>
    <row r="25" spans="2:12" ht="25.5" x14ac:dyDescent="0.25">
      <c r="B25" s="7"/>
      <c r="C25" s="19"/>
      <c r="D25" s="59">
        <v>663</v>
      </c>
      <c r="E25" s="59"/>
      <c r="F25" s="62" t="s">
        <v>144</v>
      </c>
      <c r="G25" s="157">
        <f>SUM(G26)</f>
        <v>0</v>
      </c>
      <c r="H25" s="157"/>
      <c r="I25" s="157"/>
      <c r="J25" s="157">
        <v>5960</v>
      </c>
      <c r="K25" s="61">
        <v>0</v>
      </c>
      <c r="L25" s="61">
        <v>0</v>
      </c>
    </row>
    <row r="26" spans="2:12" x14ac:dyDescent="0.25">
      <c r="B26" s="7"/>
      <c r="C26" s="19"/>
      <c r="D26" s="8"/>
      <c r="E26" s="8">
        <v>6631</v>
      </c>
      <c r="F26" s="11" t="s">
        <v>133</v>
      </c>
      <c r="G26" s="149">
        <v>0</v>
      </c>
      <c r="H26" s="149"/>
      <c r="I26" s="149"/>
      <c r="J26" s="158">
        <v>5960</v>
      </c>
      <c r="K26" s="58">
        <v>0</v>
      </c>
      <c r="L26" s="58">
        <v>0</v>
      </c>
    </row>
    <row r="27" spans="2:12" ht="25.5" x14ac:dyDescent="0.25">
      <c r="B27" s="7"/>
      <c r="C27" s="65">
        <v>67</v>
      </c>
      <c r="D27" s="65"/>
      <c r="E27" s="65"/>
      <c r="F27" s="67" t="s">
        <v>132</v>
      </c>
      <c r="G27" s="161">
        <f>SUM(G28)</f>
        <v>79797.930000000008</v>
      </c>
      <c r="H27" s="161">
        <v>186780.55</v>
      </c>
      <c r="I27" s="161">
        <v>186780.55</v>
      </c>
      <c r="J27" s="161">
        <v>93712.69</v>
      </c>
      <c r="K27" s="69">
        <f t="shared" si="0"/>
        <v>117.43749493251265</v>
      </c>
      <c r="L27" s="69">
        <f t="shared" si="1"/>
        <v>50.172617009640462</v>
      </c>
    </row>
    <row r="28" spans="2:12" ht="25.5" x14ac:dyDescent="0.25">
      <c r="B28" s="7"/>
      <c r="C28" s="7"/>
      <c r="D28" s="47">
        <v>671</v>
      </c>
      <c r="E28" s="47"/>
      <c r="F28" s="48" t="s">
        <v>145</v>
      </c>
      <c r="G28" s="157">
        <f>SUM(G29:G30)</f>
        <v>79797.930000000008</v>
      </c>
      <c r="H28" s="157"/>
      <c r="I28" s="157"/>
      <c r="J28" s="157">
        <v>93712.69</v>
      </c>
      <c r="K28" s="61">
        <f t="shared" si="0"/>
        <v>117.43749493251265</v>
      </c>
      <c r="L28" s="69">
        <v>0</v>
      </c>
    </row>
    <row r="29" spans="2:12" ht="25.5" x14ac:dyDescent="0.25">
      <c r="B29" s="7"/>
      <c r="C29" s="7"/>
      <c r="D29" s="7"/>
      <c r="E29" s="7">
        <v>6711</v>
      </c>
      <c r="F29" s="40" t="s">
        <v>146</v>
      </c>
      <c r="G29" s="149">
        <v>77805.63</v>
      </c>
      <c r="H29" s="149"/>
      <c r="I29" s="149"/>
      <c r="J29" s="158">
        <v>93712.69</v>
      </c>
      <c r="K29" s="58">
        <f t="shared" si="0"/>
        <v>120.44461306977399</v>
      </c>
      <c r="L29" s="69">
        <v>0</v>
      </c>
    </row>
    <row r="30" spans="2:12" ht="25.5" x14ac:dyDescent="0.25">
      <c r="B30" s="7"/>
      <c r="C30" s="7"/>
      <c r="D30" s="8"/>
      <c r="E30" s="8">
        <v>6712</v>
      </c>
      <c r="F30" s="40" t="s">
        <v>147</v>
      </c>
      <c r="G30" s="149">
        <v>1992.3</v>
      </c>
      <c r="H30" s="149"/>
      <c r="I30" s="149"/>
      <c r="J30" s="158">
        <v>0</v>
      </c>
      <c r="K30" s="58">
        <v>0</v>
      </c>
      <c r="L30" s="69">
        <v>0</v>
      </c>
    </row>
    <row r="31" spans="2:12" x14ac:dyDescent="0.25">
      <c r="B31" s="7"/>
      <c r="C31" s="65">
        <v>92</v>
      </c>
      <c r="D31" s="65"/>
      <c r="E31" s="65"/>
      <c r="F31" s="67" t="s">
        <v>230</v>
      </c>
      <c r="G31" s="161">
        <f>SUM(G32)</f>
        <v>10791.05</v>
      </c>
      <c r="H31" s="161">
        <v>0</v>
      </c>
      <c r="I31" s="161">
        <v>0</v>
      </c>
      <c r="J31" s="161">
        <v>-8965.26</v>
      </c>
      <c r="K31" s="69">
        <f t="shared" ref="K31:K32" si="3">J31/G31*100</f>
        <v>-83.080515797813931</v>
      </c>
      <c r="L31" s="69" t="e">
        <f>J31/I31*100</f>
        <v>#DIV/0!</v>
      </c>
    </row>
    <row r="32" spans="2:12" x14ac:dyDescent="0.25">
      <c r="B32" s="7"/>
      <c r="C32" s="7"/>
      <c r="D32" s="47">
        <v>922</v>
      </c>
      <c r="E32" s="47"/>
      <c r="F32" s="48" t="s">
        <v>231</v>
      </c>
      <c r="G32" s="157">
        <v>10791.05</v>
      </c>
      <c r="H32" s="157">
        <v>0</v>
      </c>
      <c r="I32" s="157">
        <v>0</v>
      </c>
      <c r="J32" s="157">
        <v>-8965.26</v>
      </c>
      <c r="K32" s="61">
        <f t="shared" si="3"/>
        <v>-83.080515797813931</v>
      </c>
      <c r="L32" s="69" t="e">
        <f t="shared" si="1"/>
        <v>#DIV/0!</v>
      </c>
    </row>
    <row r="33" spans="2:12" x14ac:dyDescent="0.25">
      <c r="B33" s="7"/>
      <c r="C33" s="7"/>
      <c r="D33" s="7"/>
      <c r="E33" s="7">
        <v>9221</v>
      </c>
      <c r="F33" s="40" t="s">
        <v>232</v>
      </c>
      <c r="G33" s="149">
        <v>10791.05</v>
      </c>
      <c r="H33" s="149">
        <v>0</v>
      </c>
      <c r="I33" s="149">
        <v>0</v>
      </c>
      <c r="J33" s="158"/>
      <c r="K33" s="58">
        <v>0</v>
      </c>
      <c r="L33" s="69" t="e">
        <f t="shared" si="1"/>
        <v>#DIV/0!</v>
      </c>
    </row>
    <row r="34" spans="2:12" ht="15.75" thickBot="1" x14ac:dyDescent="0.3">
      <c r="B34" s="176"/>
      <c r="C34" s="176"/>
      <c r="D34" s="176"/>
      <c r="E34" s="176">
        <v>9222</v>
      </c>
      <c r="F34" s="177" t="s">
        <v>233</v>
      </c>
      <c r="G34" s="178">
        <v>0</v>
      </c>
      <c r="H34" s="178"/>
      <c r="I34" s="178"/>
      <c r="J34" s="179">
        <v>-8965.26</v>
      </c>
      <c r="K34" s="180">
        <v>0</v>
      </c>
      <c r="L34" s="219">
        <v>0</v>
      </c>
    </row>
    <row r="35" spans="2:12" ht="15.75" thickBot="1" x14ac:dyDescent="0.3">
      <c r="B35" s="181" t="s">
        <v>234</v>
      </c>
      <c r="C35" s="182"/>
      <c r="D35" s="182"/>
      <c r="E35" s="182"/>
      <c r="F35" s="183"/>
      <c r="G35" s="184">
        <f>SUM(G10+G31)</f>
        <v>1319267.8600000001</v>
      </c>
      <c r="H35" s="184">
        <f>SUM(H10+H31)</f>
        <v>3330916.6</v>
      </c>
      <c r="I35" s="218">
        <f>SUM(I10+I31)</f>
        <v>3330916.6</v>
      </c>
      <c r="J35" s="222">
        <f>SUM(J10+J31)</f>
        <v>1624988.37</v>
      </c>
      <c r="K35" s="220">
        <f t="shared" ref="K35" si="4">J35/G35*100</f>
        <v>123.17349791269834</v>
      </c>
      <c r="L35" s="221">
        <f t="shared" ref="L35" si="5">J35/I35*100</f>
        <v>48.785021216082086</v>
      </c>
    </row>
    <row r="36" spans="2:12" x14ac:dyDescent="0.25">
      <c r="B36" s="171"/>
      <c r="C36" s="171"/>
      <c r="D36" s="171"/>
      <c r="E36" s="171"/>
      <c r="F36" s="172"/>
      <c r="G36" s="173"/>
      <c r="H36" s="173"/>
      <c r="I36" s="173"/>
      <c r="J36" s="174"/>
      <c r="K36" s="175"/>
      <c r="L36" s="175"/>
    </row>
    <row r="37" spans="2:12" ht="15.75" customHeight="1" x14ac:dyDescent="0.25"/>
    <row r="38" spans="2:12" ht="15.75" customHeight="1" x14ac:dyDescent="0.25"/>
    <row r="39" spans="2:12" ht="15.75" customHeight="1" x14ac:dyDescent="0.25">
      <c r="B39" s="15"/>
      <c r="C39" s="15"/>
      <c r="D39" s="15"/>
      <c r="E39" s="15"/>
      <c r="F39" s="15"/>
      <c r="G39" s="100"/>
      <c r="H39" s="100"/>
      <c r="I39" s="100"/>
      <c r="J39" s="102"/>
      <c r="K39" s="102"/>
      <c r="L39" s="102"/>
    </row>
    <row r="40" spans="2:12" ht="33" customHeight="1" x14ac:dyDescent="0.25">
      <c r="B40" s="255" t="s">
        <v>6</v>
      </c>
      <c r="C40" s="256"/>
      <c r="D40" s="256"/>
      <c r="E40" s="256"/>
      <c r="F40" s="257"/>
      <c r="G40" s="34" t="s">
        <v>64</v>
      </c>
      <c r="H40" s="34" t="s">
        <v>241</v>
      </c>
      <c r="I40" s="34" t="s">
        <v>242</v>
      </c>
      <c r="J40" s="34" t="s">
        <v>243</v>
      </c>
      <c r="K40" s="34" t="s">
        <v>17</v>
      </c>
      <c r="L40" s="34" t="s">
        <v>50</v>
      </c>
    </row>
    <row r="41" spans="2:12" s="21" customFormat="1" ht="11.25" x14ac:dyDescent="0.2">
      <c r="B41" s="258">
        <v>1</v>
      </c>
      <c r="C41" s="259"/>
      <c r="D41" s="259"/>
      <c r="E41" s="259"/>
      <c r="F41" s="260"/>
      <c r="G41" s="110">
        <v>2</v>
      </c>
      <c r="H41" s="110">
        <v>3</v>
      </c>
      <c r="I41" s="110">
        <v>4</v>
      </c>
      <c r="J41" s="110">
        <v>5</v>
      </c>
      <c r="K41" s="110" t="s">
        <v>19</v>
      </c>
      <c r="L41" s="110" t="s">
        <v>20</v>
      </c>
    </row>
    <row r="42" spans="2:12" x14ac:dyDescent="0.25">
      <c r="B42" s="79"/>
      <c r="C42" s="79"/>
      <c r="D42" s="79"/>
      <c r="E42" s="79"/>
      <c r="F42" s="79" t="s">
        <v>36</v>
      </c>
      <c r="G42" s="159">
        <f>SUM(G43,G95)</f>
        <v>1312504.7200000002</v>
      </c>
      <c r="H42" s="159">
        <f>SUM(H43,H95)</f>
        <v>3321951.34</v>
      </c>
      <c r="I42" s="159">
        <f>SUM(I43,I95)</f>
        <v>3321951.34</v>
      </c>
      <c r="J42" s="159">
        <v>1629559.35</v>
      </c>
      <c r="K42" s="80">
        <f>J42/G42*100</f>
        <v>124.15645636687691</v>
      </c>
      <c r="L42" s="80">
        <f>J42/I42*100</f>
        <v>49.054281150307283</v>
      </c>
    </row>
    <row r="43" spans="2:12" x14ac:dyDescent="0.25">
      <c r="B43" s="78">
        <v>3</v>
      </c>
      <c r="C43" s="78"/>
      <c r="D43" s="78"/>
      <c r="E43" s="78"/>
      <c r="F43" s="78" t="s">
        <v>3</v>
      </c>
      <c r="G43" s="160">
        <f>SUM(G44,G54,G84,G88,G92)</f>
        <v>1300092.3500000001</v>
      </c>
      <c r="H43" s="160">
        <f>SUM(H44,H54,H84,H88,H92)</f>
        <v>3277610.73</v>
      </c>
      <c r="I43" s="160">
        <f>SUM(I44,I54,I84,I88,I92)</f>
        <v>3277610.73</v>
      </c>
      <c r="J43" s="160">
        <f>SUM(J44,J54,J84,J88,J92)</f>
        <v>1629559.3499999996</v>
      </c>
      <c r="K43" s="77">
        <f t="shared" ref="K43:K104" si="6">J43/G43*100</f>
        <v>125.34181514105514</v>
      </c>
      <c r="L43" s="77">
        <f t="shared" ref="L43:L96" si="7">J43/I43*100</f>
        <v>49.717903809766931</v>
      </c>
    </row>
    <row r="44" spans="2:12" x14ac:dyDescent="0.25">
      <c r="B44" s="6"/>
      <c r="C44" s="68">
        <v>31</v>
      </c>
      <c r="D44" s="68"/>
      <c r="E44" s="68"/>
      <c r="F44" s="68" t="s">
        <v>4</v>
      </c>
      <c r="G44" s="161">
        <f>SUM(G45,G49,G51)</f>
        <v>1028634.48</v>
      </c>
      <c r="H44" s="161">
        <v>2721706.5</v>
      </c>
      <c r="I44" s="161">
        <v>2721706.5</v>
      </c>
      <c r="J44" s="161">
        <f t="shared" ref="J44" si="8">SUM(J45,J49,J51)</f>
        <v>1343209.4599999997</v>
      </c>
      <c r="K44" s="69">
        <f t="shared" si="6"/>
        <v>130.58180394652916</v>
      </c>
      <c r="L44" s="69">
        <f t="shared" si="7"/>
        <v>49.351737962928766</v>
      </c>
    </row>
    <row r="45" spans="2:12" x14ac:dyDescent="0.25">
      <c r="B45" s="7"/>
      <c r="C45" s="7"/>
      <c r="D45" s="47">
        <v>311</v>
      </c>
      <c r="E45" s="47"/>
      <c r="F45" s="47" t="s">
        <v>25</v>
      </c>
      <c r="G45" s="157">
        <f>SUM(G46:G48)</f>
        <v>858360.39</v>
      </c>
      <c r="H45" s="157"/>
      <c r="I45" s="157"/>
      <c r="J45" s="157">
        <f t="shared" ref="J45" si="9">SUM(J46:J48)</f>
        <v>1118287.3499999999</v>
      </c>
      <c r="K45" s="61">
        <f t="shared" si="6"/>
        <v>130.28179806852455</v>
      </c>
      <c r="L45" s="61">
        <v>0</v>
      </c>
    </row>
    <row r="46" spans="2:12" x14ac:dyDescent="0.25">
      <c r="B46" s="7"/>
      <c r="C46" s="7"/>
      <c r="D46" s="7"/>
      <c r="E46" s="7">
        <v>3111</v>
      </c>
      <c r="F46" s="7" t="s">
        <v>26</v>
      </c>
      <c r="G46" s="149">
        <v>811641.45</v>
      </c>
      <c r="H46" s="149"/>
      <c r="I46" s="149"/>
      <c r="J46" s="148">
        <v>1041928.35</v>
      </c>
      <c r="K46" s="58">
        <f t="shared" si="6"/>
        <v>128.37298415451798</v>
      </c>
      <c r="L46" s="58">
        <v>0</v>
      </c>
    </row>
    <row r="47" spans="2:12" x14ac:dyDescent="0.25">
      <c r="B47" s="7"/>
      <c r="C47" s="7"/>
      <c r="D47" s="8"/>
      <c r="E47" s="7">
        <v>3113</v>
      </c>
      <c r="F47" s="12" t="s">
        <v>69</v>
      </c>
      <c r="G47" s="149">
        <v>22951.63</v>
      </c>
      <c r="H47" s="149"/>
      <c r="I47" s="149"/>
      <c r="J47" s="148">
        <v>41763.870000000003</v>
      </c>
      <c r="K47" s="58">
        <f t="shared" si="6"/>
        <v>181.96472320266579</v>
      </c>
      <c r="L47" s="58">
        <v>0</v>
      </c>
    </row>
    <row r="48" spans="2:12" x14ac:dyDescent="0.25">
      <c r="B48" s="7"/>
      <c r="C48" s="7"/>
      <c r="D48" s="7"/>
      <c r="E48" s="7">
        <v>3114</v>
      </c>
      <c r="F48" s="12" t="s">
        <v>70</v>
      </c>
      <c r="G48" s="149">
        <v>23767.31</v>
      </c>
      <c r="H48" s="149"/>
      <c r="I48" s="149"/>
      <c r="J48" s="148">
        <v>34595.129999999997</v>
      </c>
      <c r="K48" s="58">
        <f t="shared" si="6"/>
        <v>145.5576167433336</v>
      </c>
      <c r="L48" s="58">
        <v>0</v>
      </c>
    </row>
    <row r="49" spans="2:12" x14ac:dyDescent="0.25">
      <c r="B49" s="7"/>
      <c r="C49" s="19"/>
      <c r="D49" s="47">
        <v>312</v>
      </c>
      <c r="E49" s="47"/>
      <c r="F49" s="48" t="s">
        <v>71</v>
      </c>
      <c r="G49" s="157">
        <f>SUM(G50)</f>
        <v>28644.48</v>
      </c>
      <c r="H49" s="157"/>
      <c r="I49" s="157"/>
      <c r="J49" s="157">
        <f t="shared" ref="J49" si="10">SUM(J50)</f>
        <v>40404.69</v>
      </c>
      <c r="K49" s="61">
        <f t="shared" si="6"/>
        <v>141.05576362356726</v>
      </c>
      <c r="L49" s="61">
        <v>0</v>
      </c>
    </row>
    <row r="50" spans="2:12" x14ac:dyDescent="0.25">
      <c r="B50" s="7"/>
      <c r="C50" s="19"/>
      <c r="D50" s="7"/>
      <c r="E50" s="7">
        <v>3121</v>
      </c>
      <c r="F50" s="40" t="s">
        <v>71</v>
      </c>
      <c r="G50" s="149">
        <v>28644.48</v>
      </c>
      <c r="H50" s="149"/>
      <c r="I50" s="149"/>
      <c r="J50" s="148">
        <v>40404.69</v>
      </c>
      <c r="K50" s="58">
        <f t="shared" si="6"/>
        <v>141.05576362356726</v>
      </c>
      <c r="L50" s="58">
        <v>0</v>
      </c>
    </row>
    <row r="51" spans="2:12" x14ac:dyDescent="0.25">
      <c r="B51" s="7"/>
      <c r="C51" s="19"/>
      <c r="D51" s="47">
        <v>313</v>
      </c>
      <c r="E51" s="47"/>
      <c r="F51" s="48" t="s">
        <v>72</v>
      </c>
      <c r="G51" s="157">
        <f>SUM(G52,G53)</f>
        <v>141629.60999999999</v>
      </c>
      <c r="H51" s="157"/>
      <c r="I51" s="157"/>
      <c r="J51" s="157">
        <f>SUM(J52,J53)</f>
        <v>184517.42</v>
      </c>
      <c r="K51" s="61">
        <f t="shared" si="6"/>
        <v>130.28166920744894</v>
      </c>
      <c r="L51" s="61">
        <v>0</v>
      </c>
    </row>
    <row r="52" spans="2:12" x14ac:dyDescent="0.25">
      <c r="B52" s="7"/>
      <c r="C52" s="19"/>
      <c r="D52" s="7"/>
      <c r="E52" s="43">
        <v>3132</v>
      </c>
      <c r="F52" s="44" t="s">
        <v>73</v>
      </c>
      <c r="G52" s="149">
        <v>141629.60999999999</v>
      </c>
      <c r="H52" s="149"/>
      <c r="I52" s="149"/>
      <c r="J52" s="148">
        <v>184517.42</v>
      </c>
      <c r="K52" s="58">
        <f t="shared" si="6"/>
        <v>130.28166920744894</v>
      </c>
      <c r="L52" s="58">
        <v>0</v>
      </c>
    </row>
    <row r="53" spans="2:12" ht="25.5" x14ac:dyDescent="0.25">
      <c r="B53" s="7"/>
      <c r="C53" s="19"/>
      <c r="D53" s="7"/>
      <c r="E53" s="43">
        <v>3133</v>
      </c>
      <c r="F53" s="44" t="s">
        <v>74</v>
      </c>
      <c r="G53" s="149">
        <v>0</v>
      </c>
      <c r="H53" s="149"/>
      <c r="I53" s="149"/>
      <c r="J53" s="148">
        <v>0</v>
      </c>
      <c r="K53" s="58">
        <v>0</v>
      </c>
      <c r="L53" s="58">
        <v>0</v>
      </c>
    </row>
    <row r="54" spans="2:12" x14ac:dyDescent="0.25">
      <c r="B54" s="7"/>
      <c r="C54" s="66">
        <v>32</v>
      </c>
      <c r="D54" s="66"/>
      <c r="E54" s="66"/>
      <c r="F54" s="70" t="s">
        <v>12</v>
      </c>
      <c r="G54" s="161">
        <f>SUM(G55,G60,G67,G75,G77)</f>
        <v>269076.53999999998</v>
      </c>
      <c r="H54" s="161">
        <v>526415.04</v>
      </c>
      <c r="I54" s="161">
        <v>526415.04</v>
      </c>
      <c r="J54" s="161">
        <f>SUM(J55,J60,J67,J75,J77)</f>
        <v>281291.25</v>
      </c>
      <c r="K54" s="69">
        <f t="shared" si="6"/>
        <v>104.53949274061574</v>
      </c>
      <c r="L54" s="69">
        <f t="shared" si="7"/>
        <v>53.435260892241978</v>
      </c>
    </row>
    <row r="55" spans="2:12" x14ac:dyDescent="0.25">
      <c r="B55" s="7"/>
      <c r="C55" s="19"/>
      <c r="D55" s="47">
        <v>321</v>
      </c>
      <c r="E55" s="47"/>
      <c r="F55" s="47" t="s">
        <v>27</v>
      </c>
      <c r="G55" s="157">
        <f>SUM(G56:G59)</f>
        <v>39732.11</v>
      </c>
      <c r="H55" s="157"/>
      <c r="I55" s="157"/>
      <c r="J55" s="157">
        <f t="shared" ref="J55" si="11">SUM(J56:J59)</f>
        <v>46469.97</v>
      </c>
      <c r="K55" s="61">
        <f t="shared" si="6"/>
        <v>116.95822346208142</v>
      </c>
      <c r="L55" s="61">
        <v>0</v>
      </c>
    </row>
    <row r="56" spans="2:12" x14ac:dyDescent="0.25">
      <c r="B56" s="7"/>
      <c r="C56" s="19"/>
      <c r="D56" s="7"/>
      <c r="E56" s="7">
        <v>3211</v>
      </c>
      <c r="F56" s="23" t="s">
        <v>28</v>
      </c>
      <c r="G56" s="149">
        <v>5920.7</v>
      </c>
      <c r="H56" s="149"/>
      <c r="I56" s="149"/>
      <c r="J56" s="148">
        <v>9662.0499999999993</v>
      </c>
      <c r="K56" s="58">
        <f t="shared" si="6"/>
        <v>163.19100782002127</v>
      </c>
      <c r="L56" s="58">
        <v>0</v>
      </c>
    </row>
    <row r="57" spans="2:12" ht="25.5" x14ac:dyDescent="0.25">
      <c r="B57" s="7"/>
      <c r="C57" s="19"/>
      <c r="D57" s="7"/>
      <c r="E57" s="41" t="s">
        <v>75</v>
      </c>
      <c r="F57" s="42" t="s">
        <v>76</v>
      </c>
      <c r="G57" s="149">
        <v>30858.09</v>
      </c>
      <c r="H57" s="149"/>
      <c r="I57" s="149"/>
      <c r="J57" s="148">
        <v>36134.92</v>
      </c>
      <c r="K57" s="58">
        <f t="shared" si="6"/>
        <v>117.10031307835318</v>
      </c>
      <c r="L57" s="58">
        <v>0</v>
      </c>
    </row>
    <row r="58" spans="2:12" x14ac:dyDescent="0.25">
      <c r="B58" s="7"/>
      <c r="C58" s="7"/>
      <c r="D58" s="7"/>
      <c r="E58" s="41">
        <v>3213</v>
      </c>
      <c r="F58" s="42" t="s">
        <v>77</v>
      </c>
      <c r="G58" s="162">
        <v>2553.9499999999998</v>
      </c>
      <c r="H58" s="149"/>
      <c r="I58" s="149"/>
      <c r="J58" s="148">
        <v>270</v>
      </c>
      <c r="K58" s="58">
        <f t="shared" si="6"/>
        <v>10.571859276806517</v>
      </c>
      <c r="L58" s="58">
        <v>0</v>
      </c>
    </row>
    <row r="59" spans="2:12" x14ac:dyDescent="0.25">
      <c r="B59" s="7"/>
      <c r="C59" s="7"/>
      <c r="D59" s="7"/>
      <c r="E59" s="41">
        <v>3214</v>
      </c>
      <c r="F59" s="42" t="s">
        <v>78</v>
      </c>
      <c r="G59" s="162">
        <v>399.37</v>
      </c>
      <c r="H59" s="149"/>
      <c r="I59" s="149"/>
      <c r="J59" s="148">
        <v>403</v>
      </c>
      <c r="K59" s="58">
        <f t="shared" si="6"/>
        <v>100.90893156721836</v>
      </c>
      <c r="L59" s="58">
        <v>0</v>
      </c>
    </row>
    <row r="60" spans="2:12" x14ac:dyDescent="0.25">
      <c r="B60" s="7"/>
      <c r="C60" s="7"/>
      <c r="D60" s="47">
        <v>322</v>
      </c>
      <c r="E60" s="49"/>
      <c r="F60" s="45" t="s">
        <v>79</v>
      </c>
      <c r="G60" s="157">
        <f>SUM(G61:G66)</f>
        <v>168786.58999999997</v>
      </c>
      <c r="H60" s="157"/>
      <c r="I60" s="157"/>
      <c r="J60" s="157">
        <f t="shared" ref="J60" si="12">SUM(J61:J66)</f>
        <v>167988.63</v>
      </c>
      <c r="K60" s="61">
        <f t="shared" si="6"/>
        <v>99.527237323770819</v>
      </c>
      <c r="L60" s="61">
        <v>0</v>
      </c>
    </row>
    <row r="61" spans="2:12" x14ac:dyDescent="0.25">
      <c r="B61" s="7"/>
      <c r="C61" s="19"/>
      <c r="D61" s="7"/>
      <c r="E61" s="41" t="s">
        <v>80</v>
      </c>
      <c r="F61" s="42" t="s">
        <v>81</v>
      </c>
      <c r="G61" s="149">
        <v>17009.52</v>
      </c>
      <c r="H61" s="149"/>
      <c r="I61" s="149"/>
      <c r="J61" s="148">
        <v>17965.740000000002</v>
      </c>
      <c r="K61" s="58">
        <f t="shared" si="6"/>
        <v>105.6216753911927</v>
      </c>
      <c r="L61" s="58">
        <v>0</v>
      </c>
    </row>
    <row r="62" spans="2:12" x14ac:dyDescent="0.25">
      <c r="B62" s="7"/>
      <c r="C62" s="19"/>
      <c r="D62" s="7"/>
      <c r="E62" s="41">
        <v>3222</v>
      </c>
      <c r="F62" s="42" t="s">
        <v>82</v>
      </c>
      <c r="G62" s="149">
        <v>122621.31</v>
      </c>
      <c r="H62" s="149"/>
      <c r="I62" s="149"/>
      <c r="J62" s="148">
        <v>126446.04</v>
      </c>
      <c r="K62" s="58">
        <f t="shared" si="6"/>
        <v>103.1191397319112</v>
      </c>
      <c r="L62" s="58">
        <v>0</v>
      </c>
    </row>
    <row r="63" spans="2:12" x14ac:dyDescent="0.25">
      <c r="B63" s="7"/>
      <c r="C63" s="19"/>
      <c r="D63" s="7"/>
      <c r="E63" s="41" t="s">
        <v>83</v>
      </c>
      <c r="F63" s="42" t="s">
        <v>84</v>
      </c>
      <c r="G63" s="149">
        <v>27352.080000000002</v>
      </c>
      <c r="H63" s="149"/>
      <c r="I63" s="149"/>
      <c r="J63" s="148">
        <v>22003.93</v>
      </c>
      <c r="K63" s="58">
        <f t="shared" si="6"/>
        <v>80.447008052038456</v>
      </c>
      <c r="L63" s="58">
        <v>0</v>
      </c>
    </row>
    <row r="64" spans="2:12" ht="25.5" x14ac:dyDescent="0.25">
      <c r="B64" s="7"/>
      <c r="C64" s="19"/>
      <c r="D64" s="7"/>
      <c r="E64" s="41" t="s">
        <v>85</v>
      </c>
      <c r="F64" s="42" t="s">
        <v>86</v>
      </c>
      <c r="G64" s="149">
        <v>841.33</v>
      </c>
      <c r="H64" s="149"/>
      <c r="I64" s="149"/>
      <c r="J64" s="148">
        <v>379.69</v>
      </c>
      <c r="K64" s="58">
        <f t="shared" si="6"/>
        <v>45.129735062341766</v>
      </c>
      <c r="L64" s="58">
        <v>0</v>
      </c>
    </row>
    <row r="65" spans="2:12" x14ac:dyDescent="0.25">
      <c r="B65" s="7"/>
      <c r="C65" s="19"/>
      <c r="D65" s="7"/>
      <c r="E65" s="41">
        <v>3225</v>
      </c>
      <c r="F65" s="42" t="s">
        <v>87</v>
      </c>
      <c r="G65" s="149">
        <v>939.92</v>
      </c>
      <c r="H65" s="149"/>
      <c r="I65" s="149"/>
      <c r="J65" s="148">
        <v>1193.23</v>
      </c>
      <c r="K65" s="58">
        <f t="shared" si="6"/>
        <v>126.95016597157205</v>
      </c>
      <c r="L65" s="58">
        <v>0</v>
      </c>
    </row>
    <row r="66" spans="2:12" x14ac:dyDescent="0.25">
      <c r="B66" s="7"/>
      <c r="C66" s="19"/>
      <c r="D66" s="7"/>
      <c r="E66" s="41">
        <v>3227</v>
      </c>
      <c r="F66" s="42" t="s">
        <v>88</v>
      </c>
      <c r="G66" s="149">
        <v>22.43</v>
      </c>
      <c r="H66" s="149"/>
      <c r="I66" s="149"/>
      <c r="J66" s="148">
        <v>0</v>
      </c>
      <c r="K66" s="58">
        <f t="shared" si="6"/>
        <v>0</v>
      </c>
      <c r="L66" s="58">
        <v>0</v>
      </c>
    </row>
    <row r="67" spans="2:12" x14ac:dyDescent="0.25">
      <c r="B67" s="7"/>
      <c r="C67" s="19"/>
      <c r="D67" s="46">
        <v>323</v>
      </c>
      <c r="E67" s="49"/>
      <c r="F67" s="45" t="s">
        <v>89</v>
      </c>
      <c r="G67" s="157">
        <f>SUM(G68:G74)</f>
        <v>54491.399999999994</v>
      </c>
      <c r="H67" s="157"/>
      <c r="I67" s="157"/>
      <c r="J67" s="157">
        <f t="shared" ref="J67" si="13">SUM(J68:J74)</f>
        <v>58795.49</v>
      </c>
      <c r="K67" s="61">
        <f t="shared" si="6"/>
        <v>107.8986592379715</v>
      </c>
      <c r="L67" s="61">
        <v>0</v>
      </c>
    </row>
    <row r="68" spans="2:12" x14ac:dyDescent="0.25">
      <c r="B68" s="7"/>
      <c r="C68" s="19"/>
      <c r="D68" s="7"/>
      <c r="E68" s="41" t="s">
        <v>90</v>
      </c>
      <c r="F68" s="42" t="s">
        <v>91</v>
      </c>
      <c r="G68" s="149">
        <v>12354.79</v>
      </c>
      <c r="H68" s="149"/>
      <c r="I68" s="149"/>
      <c r="J68" s="148">
        <v>13753.6</v>
      </c>
      <c r="K68" s="58">
        <f t="shared" si="6"/>
        <v>111.32200547318085</v>
      </c>
      <c r="L68" s="58">
        <v>0</v>
      </c>
    </row>
    <row r="69" spans="2:12" x14ac:dyDescent="0.25">
      <c r="B69" s="7"/>
      <c r="C69" s="19"/>
      <c r="D69" s="7"/>
      <c r="E69" s="41" t="s">
        <v>92</v>
      </c>
      <c r="F69" s="42" t="s">
        <v>93</v>
      </c>
      <c r="G69" s="149">
        <v>8156.85</v>
      </c>
      <c r="H69" s="149"/>
      <c r="I69" s="149"/>
      <c r="J69" s="148">
        <v>7996.91</v>
      </c>
      <c r="K69" s="58">
        <f t="shared" si="6"/>
        <v>98.039194051625316</v>
      </c>
      <c r="L69" s="58">
        <v>0</v>
      </c>
    </row>
    <row r="70" spans="2:12" x14ac:dyDescent="0.25">
      <c r="B70" s="7"/>
      <c r="C70" s="19"/>
      <c r="D70" s="7"/>
      <c r="E70" s="41" t="s">
        <v>94</v>
      </c>
      <c r="F70" s="42" t="s">
        <v>95</v>
      </c>
      <c r="G70" s="149">
        <v>4178.74</v>
      </c>
      <c r="H70" s="149"/>
      <c r="I70" s="149"/>
      <c r="J70" s="148">
        <v>4379.97</v>
      </c>
      <c r="K70" s="58">
        <f t="shared" si="6"/>
        <v>104.81556641475662</v>
      </c>
      <c r="L70" s="58">
        <v>0</v>
      </c>
    </row>
    <row r="71" spans="2:12" x14ac:dyDescent="0.25">
      <c r="B71" s="7"/>
      <c r="C71" s="19"/>
      <c r="D71" s="7"/>
      <c r="E71" s="41">
        <v>3236</v>
      </c>
      <c r="F71" s="42" t="s">
        <v>96</v>
      </c>
      <c r="G71" s="149">
        <v>3166.66</v>
      </c>
      <c r="H71" s="149"/>
      <c r="I71" s="149"/>
      <c r="J71" s="148">
        <v>2881.35</v>
      </c>
      <c r="K71" s="58">
        <f t="shared" si="6"/>
        <v>90.990191558298022</v>
      </c>
      <c r="L71" s="58">
        <v>0</v>
      </c>
    </row>
    <row r="72" spans="2:12" x14ac:dyDescent="0.25">
      <c r="B72" s="7"/>
      <c r="C72" s="19"/>
      <c r="D72" s="7"/>
      <c r="E72" s="41">
        <v>3237</v>
      </c>
      <c r="F72" s="42" t="s">
        <v>97</v>
      </c>
      <c r="G72" s="149">
        <v>15731.19</v>
      </c>
      <c r="H72" s="149"/>
      <c r="I72" s="149"/>
      <c r="J72" s="148">
        <v>20545.84</v>
      </c>
      <c r="K72" s="58">
        <f t="shared" si="6"/>
        <v>130.60575836920157</v>
      </c>
      <c r="L72" s="58">
        <v>0</v>
      </c>
    </row>
    <row r="73" spans="2:12" x14ac:dyDescent="0.25">
      <c r="B73" s="7"/>
      <c r="C73" s="19"/>
      <c r="D73" s="7"/>
      <c r="E73" s="41" t="s">
        <v>98</v>
      </c>
      <c r="F73" s="42" t="s">
        <v>99</v>
      </c>
      <c r="G73" s="149">
        <v>1312.39</v>
      </c>
      <c r="H73" s="149"/>
      <c r="I73" s="149"/>
      <c r="J73" s="148">
        <v>1476.2</v>
      </c>
      <c r="K73" s="58">
        <f t="shared" si="6"/>
        <v>112.4818079991466</v>
      </c>
      <c r="L73" s="58">
        <v>0</v>
      </c>
    </row>
    <row r="74" spans="2:12" x14ac:dyDescent="0.25">
      <c r="B74" s="7"/>
      <c r="C74" s="19"/>
      <c r="D74" s="7"/>
      <c r="E74" s="41" t="s">
        <v>100</v>
      </c>
      <c r="F74" s="42" t="s">
        <v>101</v>
      </c>
      <c r="G74" s="149">
        <v>9590.7800000000007</v>
      </c>
      <c r="H74" s="149"/>
      <c r="I74" s="149"/>
      <c r="J74" s="148">
        <v>7761.62</v>
      </c>
      <c r="K74" s="58">
        <f t="shared" si="6"/>
        <v>80.927932868859472</v>
      </c>
      <c r="L74" s="58">
        <v>0</v>
      </c>
    </row>
    <row r="75" spans="2:12" ht="28.5" x14ac:dyDescent="0.25">
      <c r="B75" s="7"/>
      <c r="C75" s="19"/>
      <c r="D75" s="47">
        <v>324</v>
      </c>
      <c r="E75" s="47"/>
      <c r="F75" s="56" t="s">
        <v>102</v>
      </c>
      <c r="G75" s="157">
        <f>SUM(G76)</f>
        <v>1447</v>
      </c>
      <c r="H75" s="157"/>
      <c r="I75" s="157"/>
      <c r="J75" s="157">
        <f t="shared" ref="J75" si="14">SUM(J76)</f>
        <v>1355</v>
      </c>
      <c r="K75" s="61">
        <f t="shared" si="6"/>
        <v>93.642017968210084</v>
      </c>
      <c r="L75" s="61">
        <v>0</v>
      </c>
    </row>
    <row r="76" spans="2:12" x14ac:dyDescent="0.25">
      <c r="B76" s="7"/>
      <c r="C76" s="19"/>
      <c r="D76" s="7"/>
      <c r="E76" s="55">
        <v>3241</v>
      </c>
      <c r="F76" s="42" t="s">
        <v>102</v>
      </c>
      <c r="G76" s="149">
        <v>1447</v>
      </c>
      <c r="H76" s="149"/>
      <c r="I76" s="149"/>
      <c r="J76" s="148">
        <v>1355</v>
      </c>
      <c r="K76" s="58">
        <f t="shared" si="6"/>
        <v>93.642017968210084</v>
      </c>
      <c r="L76" s="58">
        <v>0</v>
      </c>
    </row>
    <row r="77" spans="2:12" x14ac:dyDescent="0.25">
      <c r="B77" s="7"/>
      <c r="C77" s="19"/>
      <c r="D77" s="47">
        <v>329</v>
      </c>
      <c r="E77" s="49"/>
      <c r="F77" s="57" t="s">
        <v>103</v>
      </c>
      <c r="G77" s="157">
        <f>SUM(G78:G83)</f>
        <v>4619.4400000000005</v>
      </c>
      <c r="H77" s="157"/>
      <c r="I77" s="157"/>
      <c r="J77" s="157">
        <f t="shared" ref="J77" si="15">SUM(J78:J83)</f>
        <v>6682.16</v>
      </c>
      <c r="K77" s="61">
        <f t="shared" si="6"/>
        <v>144.65303153629009</v>
      </c>
      <c r="L77" s="61">
        <v>0</v>
      </c>
    </row>
    <row r="78" spans="2:12" x14ac:dyDescent="0.25">
      <c r="B78" s="7"/>
      <c r="C78" s="19"/>
      <c r="D78" s="7"/>
      <c r="E78" s="41">
        <v>3292</v>
      </c>
      <c r="F78" s="42" t="s">
        <v>104</v>
      </c>
      <c r="G78" s="149">
        <v>0</v>
      </c>
      <c r="H78" s="149"/>
      <c r="I78" s="149"/>
      <c r="J78" s="148">
        <v>0</v>
      </c>
      <c r="K78" s="58">
        <v>0</v>
      </c>
      <c r="L78" s="58">
        <v>0</v>
      </c>
    </row>
    <row r="79" spans="2:12" x14ac:dyDescent="0.25">
      <c r="B79" s="7"/>
      <c r="C79" s="19"/>
      <c r="D79" s="7"/>
      <c r="E79" s="41" t="s">
        <v>105</v>
      </c>
      <c r="F79" s="42" t="s">
        <v>106</v>
      </c>
      <c r="G79" s="149">
        <v>1242.94</v>
      </c>
      <c r="H79" s="149"/>
      <c r="I79" s="149"/>
      <c r="J79" s="148">
        <v>2854.29</v>
      </c>
      <c r="K79" s="58">
        <f t="shared" si="6"/>
        <v>229.64020789418635</v>
      </c>
      <c r="L79" s="58">
        <v>0</v>
      </c>
    </row>
    <row r="80" spans="2:12" x14ac:dyDescent="0.25">
      <c r="B80" s="7"/>
      <c r="C80" s="19"/>
      <c r="D80" s="7"/>
      <c r="E80" s="41">
        <v>3294</v>
      </c>
      <c r="F80" s="42" t="s">
        <v>107</v>
      </c>
      <c r="G80" s="149">
        <v>773.09</v>
      </c>
      <c r="H80" s="149"/>
      <c r="I80" s="149"/>
      <c r="J80" s="148">
        <v>773.09</v>
      </c>
      <c r="K80" s="58">
        <f t="shared" si="6"/>
        <v>100</v>
      </c>
      <c r="L80" s="58">
        <v>0</v>
      </c>
    </row>
    <row r="81" spans="2:12" x14ac:dyDescent="0.25">
      <c r="B81" s="7"/>
      <c r="C81" s="19"/>
      <c r="D81" s="7"/>
      <c r="E81" s="41">
        <v>3295</v>
      </c>
      <c r="F81" s="42" t="s">
        <v>108</v>
      </c>
      <c r="G81" s="149">
        <v>1999.19</v>
      </c>
      <c r="H81" s="149"/>
      <c r="I81" s="149"/>
      <c r="J81" s="148">
        <v>2051.7199999999998</v>
      </c>
      <c r="K81" s="58">
        <f t="shared" si="6"/>
        <v>102.6275641634862</v>
      </c>
      <c r="L81" s="58">
        <v>0</v>
      </c>
    </row>
    <row r="82" spans="2:12" x14ac:dyDescent="0.25">
      <c r="B82" s="7"/>
      <c r="C82" s="19"/>
      <c r="D82" s="7"/>
      <c r="E82" s="41">
        <v>3296</v>
      </c>
      <c r="F82" s="42" t="s">
        <v>109</v>
      </c>
      <c r="G82" s="149">
        <v>0</v>
      </c>
      <c r="H82" s="149"/>
      <c r="I82" s="149"/>
      <c r="J82" s="148">
        <v>0</v>
      </c>
      <c r="K82" s="58">
        <v>0</v>
      </c>
      <c r="L82" s="58">
        <v>0</v>
      </c>
    </row>
    <row r="83" spans="2:12" x14ac:dyDescent="0.25">
      <c r="B83" s="7"/>
      <c r="C83" s="19"/>
      <c r="D83" s="7"/>
      <c r="E83" s="41" t="s">
        <v>110</v>
      </c>
      <c r="F83" s="42" t="s">
        <v>103</v>
      </c>
      <c r="G83" s="149">
        <v>604.22</v>
      </c>
      <c r="H83" s="149"/>
      <c r="I83" s="149"/>
      <c r="J83" s="148">
        <v>1003.06</v>
      </c>
      <c r="K83" s="58">
        <f t="shared" si="6"/>
        <v>166.00906954420574</v>
      </c>
      <c r="L83" s="58">
        <v>0</v>
      </c>
    </row>
    <row r="84" spans="2:12" x14ac:dyDescent="0.25">
      <c r="B84" s="7"/>
      <c r="C84" s="66">
        <v>34</v>
      </c>
      <c r="D84" s="63"/>
      <c r="E84" s="63"/>
      <c r="F84" s="67" t="s">
        <v>111</v>
      </c>
      <c r="G84" s="161">
        <f>SUM(G85)</f>
        <v>216.51999999999998</v>
      </c>
      <c r="H84" s="161">
        <v>713.61</v>
      </c>
      <c r="I84" s="161">
        <v>713.61</v>
      </c>
      <c r="J84" s="161">
        <f t="shared" ref="J84" si="16">SUM(J85)</f>
        <v>271.52</v>
      </c>
      <c r="K84" s="69">
        <f t="shared" si="6"/>
        <v>125.40181045630889</v>
      </c>
      <c r="L84" s="69">
        <f t="shared" si="7"/>
        <v>38.048794159274671</v>
      </c>
    </row>
    <row r="85" spans="2:12" x14ac:dyDescent="0.25">
      <c r="B85" s="7"/>
      <c r="C85" s="19"/>
      <c r="D85" s="47">
        <v>341</v>
      </c>
      <c r="E85" s="47"/>
      <c r="F85" s="48" t="s">
        <v>112</v>
      </c>
      <c r="G85" s="157">
        <f>SUM(G86:G87)</f>
        <v>216.51999999999998</v>
      </c>
      <c r="H85" s="157"/>
      <c r="I85" s="157"/>
      <c r="J85" s="157">
        <f t="shared" ref="J85" si="17">SUM(J86:J87)</f>
        <v>271.52</v>
      </c>
      <c r="K85" s="61">
        <f t="shared" si="6"/>
        <v>125.40181045630889</v>
      </c>
      <c r="L85" s="61">
        <v>0</v>
      </c>
    </row>
    <row r="86" spans="2:12" x14ac:dyDescent="0.25">
      <c r="B86" s="7"/>
      <c r="C86" s="19"/>
      <c r="D86" s="7"/>
      <c r="E86" s="41" t="s">
        <v>113</v>
      </c>
      <c r="F86" s="42" t="s">
        <v>114</v>
      </c>
      <c r="G86" s="149">
        <v>216.23</v>
      </c>
      <c r="H86" s="149"/>
      <c r="I86" s="149"/>
      <c r="J86" s="148">
        <v>266.32</v>
      </c>
      <c r="K86" s="58">
        <f t="shared" si="6"/>
        <v>123.16514822180086</v>
      </c>
      <c r="L86" s="58">
        <v>0</v>
      </c>
    </row>
    <row r="87" spans="2:12" x14ac:dyDescent="0.25">
      <c r="B87" s="7"/>
      <c r="C87" s="19"/>
      <c r="D87" s="7"/>
      <c r="E87" s="41">
        <v>3433</v>
      </c>
      <c r="F87" s="42" t="s">
        <v>115</v>
      </c>
      <c r="G87" s="149">
        <v>0.28999999999999998</v>
      </c>
      <c r="H87" s="149"/>
      <c r="I87" s="149"/>
      <c r="J87" s="148">
        <v>5.2</v>
      </c>
      <c r="K87" s="58">
        <f t="shared" si="6"/>
        <v>1793.1034482758623</v>
      </c>
      <c r="L87" s="58">
        <v>0</v>
      </c>
    </row>
    <row r="88" spans="2:12" x14ac:dyDescent="0.25">
      <c r="B88" s="7"/>
      <c r="C88" s="66">
        <v>37</v>
      </c>
      <c r="D88" s="63"/>
      <c r="E88" s="63"/>
      <c r="F88" s="67" t="s">
        <v>116</v>
      </c>
      <c r="G88" s="161">
        <f>SUM(G89)</f>
        <v>527.55999999999995</v>
      </c>
      <c r="H88" s="161">
        <v>27056.58</v>
      </c>
      <c r="I88" s="161">
        <v>27056.58</v>
      </c>
      <c r="J88" s="161">
        <f t="shared" ref="J88" si="18">SUM(J89)</f>
        <v>3088.72</v>
      </c>
      <c r="K88" s="69">
        <f t="shared" si="6"/>
        <v>585.47274243687923</v>
      </c>
      <c r="L88" s="69">
        <f t="shared" si="7"/>
        <v>11.41578129977994</v>
      </c>
    </row>
    <row r="89" spans="2:12" ht="30" x14ac:dyDescent="0.25">
      <c r="B89" s="7"/>
      <c r="C89" s="19"/>
      <c r="D89" s="47">
        <v>372</v>
      </c>
      <c r="E89" s="49"/>
      <c r="F89" s="50" t="s">
        <v>117</v>
      </c>
      <c r="G89" s="157">
        <f>SUM(G90:G91)</f>
        <v>527.55999999999995</v>
      </c>
      <c r="H89" s="157"/>
      <c r="I89" s="157"/>
      <c r="J89" s="157">
        <f t="shared" ref="J89" si="19">SUM(J90:J91)</f>
        <v>3088.72</v>
      </c>
      <c r="K89" s="61">
        <f t="shared" si="6"/>
        <v>585.47274243687923</v>
      </c>
      <c r="L89" s="61">
        <v>0</v>
      </c>
    </row>
    <row r="90" spans="2:12" x14ac:dyDescent="0.25">
      <c r="B90" s="7"/>
      <c r="C90" s="19"/>
      <c r="D90" s="7"/>
      <c r="E90" s="41">
        <v>3721</v>
      </c>
      <c r="F90" s="42" t="s">
        <v>118</v>
      </c>
      <c r="G90" s="149">
        <v>0</v>
      </c>
      <c r="H90" s="149"/>
      <c r="I90" s="149"/>
      <c r="J90" s="148">
        <v>0</v>
      </c>
      <c r="K90" s="58">
        <v>0</v>
      </c>
      <c r="L90" s="58">
        <v>0</v>
      </c>
    </row>
    <row r="91" spans="2:12" x14ac:dyDescent="0.25">
      <c r="B91" s="7"/>
      <c r="C91" s="19"/>
      <c r="D91" s="7"/>
      <c r="E91" s="41">
        <v>3722</v>
      </c>
      <c r="F91" s="42" t="s">
        <v>119</v>
      </c>
      <c r="G91" s="149">
        <v>527.55999999999995</v>
      </c>
      <c r="H91" s="149"/>
      <c r="I91" s="149"/>
      <c r="J91" s="148">
        <v>3088.72</v>
      </c>
      <c r="K91" s="58">
        <f t="shared" si="6"/>
        <v>585.47274243687923</v>
      </c>
      <c r="L91" s="58">
        <v>0</v>
      </c>
    </row>
    <row r="92" spans="2:12" x14ac:dyDescent="0.25">
      <c r="B92" s="7"/>
      <c r="C92" s="66">
        <v>38</v>
      </c>
      <c r="D92" s="63"/>
      <c r="E92" s="71"/>
      <c r="F92" s="72" t="s">
        <v>133</v>
      </c>
      <c r="G92" s="161">
        <f>SUM(G93)</f>
        <v>1637.25</v>
      </c>
      <c r="H92" s="161">
        <v>1719</v>
      </c>
      <c r="I92" s="161">
        <v>1719</v>
      </c>
      <c r="J92" s="161">
        <f t="shared" ref="J92" si="20">SUM(J93)</f>
        <v>1698.4</v>
      </c>
      <c r="K92" s="69">
        <v>0</v>
      </c>
      <c r="L92" s="69">
        <f t="shared" si="7"/>
        <v>98.80162885398488</v>
      </c>
    </row>
    <row r="93" spans="2:12" x14ac:dyDescent="0.25">
      <c r="B93" s="7"/>
      <c r="C93" s="19"/>
      <c r="D93" s="47">
        <v>381</v>
      </c>
      <c r="E93" s="51"/>
      <c r="F93" s="52" t="s">
        <v>121</v>
      </c>
      <c r="G93" s="157">
        <f>SUM(G94)</f>
        <v>1637.25</v>
      </c>
      <c r="H93" s="157"/>
      <c r="I93" s="157"/>
      <c r="J93" s="157">
        <f t="shared" ref="J93" si="21">SUM(J94)</f>
        <v>1698.4</v>
      </c>
      <c r="K93" s="61">
        <v>0</v>
      </c>
      <c r="L93" s="61">
        <v>0</v>
      </c>
    </row>
    <row r="94" spans="2:12" x14ac:dyDescent="0.25">
      <c r="B94" s="7"/>
      <c r="C94" s="19"/>
      <c r="D94" s="7"/>
      <c r="E94" s="7">
        <v>3812</v>
      </c>
      <c r="F94" s="44" t="s">
        <v>120</v>
      </c>
      <c r="G94" s="149">
        <v>1637.25</v>
      </c>
      <c r="H94" s="149"/>
      <c r="I94" s="149"/>
      <c r="J94" s="148">
        <v>1698.4</v>
      </c>
      <c r="K94" s="58">
        <v>0</v>
      </c>
      <c r="L94" s="58">
        <v>0</v>
      </c>
    </row>
    <row r="95" spans="2:12" x14ac:dyDescent="0.25">
      <c r="B95" s="74">
        <v>4</v>
      </c>
      <c r="C95" s="75"/>
      <c r="D95" s="75"/>
      <c r="E95" s="75"/>
      <c r="F95" s="76" t="s">
        <v>5</v>
      </c>
      <c r="G95" s="160">
        <f>SUM(G96)</f>
        <v>12412.369999999999</v>
      </c>
      <c r="H95" s="160">
        <f t="shared" ref="H95:J95" si="22">SUM(H96)</f>
        <v>44340.61</v>
      </c>
      <c r="I95" s="160">
        <f t="shared" si="22"/>
        <v>44340.61</v>
      </c>
      <c r="J95" s="160">
        <f t="shared" si="22"/>
        <v>10450.24</v>
      </c>
      <c r="K95" s="77">
        <f t="shared" si="6"/>
        <v>84.192140582338425</v>
      </c>
      <c r="L95" s="77">
        <f t="shared" si="7"/>
        <v>23.568101566487243</v>
      </c>
    </row>
    <row r="96" spans="2:12" x14ac:dyDescent="0.25">
      <c r="B96" s="11"/>
      <c r="C96" s="65">
        <v>42</v>
      </c>
      <c r="D96" s="65"/>
      <c r="E96" s="65"/>
      <c r="F96" s="73" t="s">
        <v>122</v>
      </c>
      <c r="G96" s="161">
        <f>SUM(G97,G103)</f>
        <v>12412.369999999999</v>
      </c>
      <c r="H96" s="161">
        <v>44340.61</v>
      </c>
      <c r="I96" s="161">
        <v>44340.61</v>
      </c>
      <c r="J96" s="161">
        <f t="shared" ref="J96" si="23">SUM(J97,J103)</f>
        <v>10450.24</v>
      </c>
      <c r="K96" s="69">
        <f t="shared" si="6"/>
        <v>84.192140582338425</v>
      </c>
      <c r="L96" s="69">
        <f t="shared" si="7"/>
        <v>23.568101566487243</v>
      </c>
    </row>
    <row r="97" spans="2:12" x14ac:dyDescent="0.25">
      <c r="B97" s="11"/>
      <c r="C97" s="11"/>
      <c r="D97" s="47">
        <v>422</v>
      </c>
      <c r="E97" s="47"/>
      <c r="F97" s="53" t="s">
        <v>123</v>
      </c>
      <c r="G97" s="157">
        <f>SUM(G98:G102)</f>
        <v>12268.369999999999</v>
      </c>
      <c r="H97" s="157"/>
      <c r="I97" s="157"/>
      <c r="J97" s="157">
        <f t="shared" ref="J97" si="24">SUM(J98:J102)</f>
        <v>8734.39</v>
      </c>
      <c r="K97" s="61">
        <f t="shared" si="6"/>
        <v>71.194380345555274</v>
      </c>
      <c r="L97" s="61">
        <v>0</v>
      </c>
    </row>
    <row r="98" spans="2:12" x14ac:dyDescent="0.25">
      <c r="B98" s="11"/>
      <c r="C98" s="11"/>
      <c r="D98" s="7"/>
      <c r="E98" s="41" t="s">
        <v>124</v>
      </c>
      <c r="F98" s="42" t="s">
        <v>125</v>
      </c>
      <c r="G98" s="149">
        <v>9412.07</v>
      </c>
      <c r="H98" s="156"/>
      <c r="I98" s="156"/>
      <c r="J98" s="148">
        <v>3954.93</v>
      </c>
      <c r="K98" s="58">
        <f t="shared" si="6"/>
        <v>42.01976823376792</v>
      </c>
      <c r="L98" s="58">
        <v>0</v>
      </c>
    </row>
    <row r="99" spans="2:12" x14ac:dyDescent="0.25">
      <c r="B99" s="11"/>
      <c r="C99" s="11"/>
      <c r="D99" s="7"/>
      <c r="E99" s="41">
        <v>4222</v>
      </c>
      <c r="F99" s="42" t="s">
        <v>126</v>
      </c>
      <c r="G99" s="149">
        <v>1992.3</v>
      </c>
      <c r="H99" s="156"/>
      <c r="I99" s="156"/>
      <c r="J99" s="148">
        <v>0</v>
      </c>
      <c r="K99" s="58">
        <v>0</v>
      </c>
      <c r="L99" s="58">
        <v>0</v>
      </c>
    </row>
    <row r="100" spans="2:12" x14ac:dyDescent="0.25">
      <c r="B100" s="11"/>
      <c r="C100" s="11"/>
      <c r="D100" s="7"/>
      <c r="E100" s="41">
        <v>4223</v>
      </c>
      <c r="F100" s="42" t="s">
        <v>127</v>
      </c>
      <c r="G100" s="149">
        <v>0</v>
      </c>
      <c r="H100" s="156"/>
      <c r="I100" s="156"/>
      <c r="J100" s="148">
        <v>0</v>
      </c>
      <c r="K100" s="58">
        <v>0</v>
      </c>
      <c r="L100" s="58">
        <v>0</v>
      </c>
    </row>
    <row r="101" spans="2:12" x14ac:dyDescent="0.25">
      <c r="B101" s="11"/>
      <c r="C101" s="11"/>
      <c r="D101" s="7"/>
      <c r="E101" s="41">
        <v>4226</v>
      </c>
      <c r="F101" s="42" t="s">
        <v>128</v>
      </c>
      <c r="G101" s="149">
        <v>864</v>
      </c>
      <c r="H101" s="156"/>
      <c r="I101" s="156"/>
      <c r="J101" s="148">
        <v>4779.46</v>
      </c>
      <c r="K101" s="58">
        <f t="shared" si="6"/>
        <v>553.17824074074076</v>
      </c>
      <c r="L101" s="58">
        <v>0</v>
      </c>
    </row>
    <row r="102" spans="2:12" x14ac:dyDescent="0.25">
      <c r="B102" s="11"/>
      <c r="C102" s="11"/>
      <c r="D102" s="7"/>
      <c r="E102" s="41">
        <v>4227</v>
      </c>
      <c r="F102" s="42" t="s">
        <v>129</v>
      </c>
      <c r="G102" s="149">
        <v>0</v>
      </c>
      <c r="H102" s="156"/>
      <c r="I102" s="156"/>
      <c r="J102" s="148">
        <v>0</v>
      </c>
      <c r="K102" s="58">
        <v>0</v>
      </c>
      <c r="L102" s="58">
        <v>0</v>
      </c>
    </row>
    <row r="103" spans="2:12" x14ac:dyDescent="0.25">
      <c r="B103" s="11"/>
      <c r="C103" s="11"/>
      <c r="D103" s="47">
        <v>424</v>
      </c>
      <c r="E103" s="47"/>
      <c r="F103" s="54" t="s">
        <v>130</v>
      </c>
      <c r="G103" s="157">
        <f>SUM(G104)</f>
        <v>144</v>
      </c>
      <c r="H103" s="157"/>
      <c r="I103" s="157"/>
      <c r="J103" s="157">
        <f t="shared" ref="J103" si="25">SUM(J104)</f>
        <v>1715.85</v>
      </c>
      <c r="K103" s="61">
        <f t="shared" si="6"/>
        <v>1191.5624999999998</v>
      </c>
      <c r="L103" s="61">
        <v>0</v>
      </c>
    </row>
    <row r="104" spans="2:12" x14ac:dyDescent="0.25">
      <c r="B104" s="11"/>
      <c r="C104" s="11"/>
      <c r="D104" s="7"/>
      <c r="E104" s="41">
        <v>4241</v>
      </c>
      <c r="F104" s="42" t="s">
        <v>131</v>
      </c>
      <c r="G104" s="149">
        <v>144</v>
      </c>
      <c r="H104" s="156"/>
      <c r="I104" s="156"/>
      <c r="J104" s="148">
        <v>1715.85</v>
      </c>
      <c r="K104" s="58">
        <f t="shared" si="6"/>
        <v>1191.5624999999998</v>
      </c>
      <c r="L104" s="58">
        <v>0</v>
      </c>
    </row>
    <row r="106" spans="2:12" ht="20.25" x14ac:dyDescent="0.3">
      <c r="I106" s="185"/>
      <c r="J106" s="186" t="s">
        <v>238</v>
      </c>
      <c r="K106" s="185"/>
    </row>
    <row r="107" spans="2:12" ht="20.25" x14ac:dyDescent="0.3">
      <c r="I107" s="185"/>
      <c r="J107" s="186" t="s">
        <v>239</v>
      </c>
      <c r="K107" s="185"/>
    </row>
    <row r="108" spans="2:12" x14ac:dyDescent="0.25">
      <c r="I108" s="185"/>
      <c r="J108" s="185"/>
      <c r="K108" s="185"/>
    </row>
  </sheetData>
  <mergeCells count="7">
    <mergeCell ref="B4:L4"/>
    <mergeCell ref="B2:L2"/>
    <mergeCell ref="B40:F40"/>
    <mergeCell ref="B41:F41"/>
    <mergeCell ref="B8:F8"/>
    <mergeCell ref="B9:F9"/>
    <mergeCell ref="B6:L6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3"/>
  <sheetViews>
    <sheetView topLeftCell="B19" workbookViewId="0">
      <selection activeCell="H11" sqref="H11"/>
    </sheetView>
  </sheetViews>
  <sheetFormatPr defaultRowHeight="15" x14ac:dyDescent="0.25"/>
  <cols>
    <col min="2" max="2" width="37.7109375" customWidth="1"/>
    <col min="3" max="6" width="25.28515625" style="101" customWidth="1"/>
    <col min="7" max="8" width="15.7109375" style="101" customWidth="1"/>
  </cols>
  <sheetData>
    <row r="1" spans="2:8" ht="18" x14ac:dyDescent="0.25">
      <c r="B1" s="15"/>
      <c r="C1" s="100"/>
      <c r="D1" s="100"/>
      <c r="E1" s="100"/>
      <c r="F1" s="102"/>
      <c r="G1" s="102"/>
      <c r="H1" s="102"/>
    </row>
    <row r="2" spans="2:8" ht="15.75" customHeight="1" x14ac:dyDescent="0.25">
      <c r="B2" s="226" t="s">
        <v>38</v>
      </c>
      <c r="C2" s="226"/>
      <c r="D2" s="226"/>
      <c r="E2" s="226"/>
      <c r="F2" s="226"/>
      <c r="G2" s="226"/>
      <c r="H2" s="226"/>
    </row>
    <row r="3" spans="2:8" ht="18" x14ac:dyDescent="0.25">
      <c r="B3" s="15"/>
      <c r="C3" s="100"/>
      <c r="D3" s="100"/>
      <c r="E3" s="100"/>
      <c r="F3" s="102"/>
      <c r="G3" s="102"/>
      <c r="H3" s="102"/>
    </row>
    <row r="4" spans="2:8" ht="31.5" customHeight="1" x14ac:dyDescent="0.25">
      <c r="B4" s="34" t="s">
        <v>6</v>
      </c>
      <c r="C4" s="34" t="s">
        <v>64</v>
      </c>
      <c r="D4" s="34" t="s">
        <v>241</v>
      </c>
      <c r="E4" s="34" t="s">
        <v>242</v>
      </c>
      <c r="F4" s="34" t="s">
        <v>243</v>
      </c>
      <c r="G4" s="34" t="s">
        <v>17</v>
      </c>
      <c r="H4" s="34" t="s">
        <v>50</v>
      </c>
    </row>
    <row r="5" spans="2:8" s="21" customFormat="1" ht="11.25" x14ac:dyDescent="0.2">
      <c r="B5" s="35">
        <v>1</v>
      </c>
      <c r="C5" s="110">
        <v>2</v>
      </c>
      <c r="D5" s="110">
        <v>3</v>
      </c>
      <c r="E5" s="110">
        <v>4</v>
      </c>
      <c r="F5" s="110">
        <v>5</v>
      </c>
      <c r="G5" s="110" t="s">
        <v>19</v>
      </c>
      <c r="H5" s="110" t="s">
        <v>20</v>
      </c>
    </row>
    <row r="6" spans="2:8" x14ac:dyDescent="0.25">
      <c r="B6" s="113" t="s">
        <v>37</v>
      </c>
      <c r="C6" s="150">
        <f>SUM(C7,C9,C12,C16,C21)</f>
        <v>1308476.81</v>
      </c>
      <c r="D6" s="150">
        <f>SUM(D7,D9,D12,D16,D21)</f>
        <v>3330916.6000000006</v>
      </c>
      <c r="E6" s="150">
        <f>SUM(E7,E9,E12,E16,E21)</f>
        <v>3330916.6000000006</v>
      </c>
      <c r="F6" s="150">
        <f>SUM(F7,F9,F12,F16,F21)</f>
        <v>1633953.6300000001</v>
      </c>
      <c r="G6" s="114">
        <f t="shared" ref="G6" si="0">F6/C6*100</f>
        <v>124.87448134445731</v>
      </c>
      <c r="H6" s="114">
        <f t="shared" ref="H6" si="1">F6/E6*100</f>
        <v>49.05417415734756</v>
      </c>
    </row>
    <row r="7" spans="2:8" x14ac:dyDescent="0.25">
      <c r="B7" s="115" t="s">
        <v>35</v>
      </c>
      <c r="C7" s="153">
        <v>12282.9</v>
      </c>
      <c r="D7" s="154">
        <v>46889.33</v>
      </c>
      <c r="E7" s="154">
        <v>46889.33</v>
      </c>
      <c r="F7" s="155">
        <v>27077.599999999999</v>
      </c>
      <c r="G7" s="61">
        <f t="shared" ref="G7:G18" si="2">F7/C7*100</f>
        <v>220.44956809873889</v>
      </c>
      <c r="H7" s="61">
        <f t="shared" ref="H7:H22" si="3">F7/E7*100</f>
        <v>57.747892750866768</v>
      </c>
    </row>
    <row r="8" spans="2:8" x14ac:dyDescent="0.25">
      <c r="B8" s="26" t="s">
        <v>34</v>
      </c>
      <c r="C8" s="149">
        <v>12282.9</v>
      </c>
      <c r="D8" s="156">
        <v>46889.33</v>
      </c>
      <c r="E8" s="156">
        <v>46889.33</v>
      </c>
      <c r="F8" s="148">
        <v>27077.599999999999</v>
      </c>
      <c r="G8" s="58">
        <f t="shared" si="2"/>
        <v>220.44956809873889</v>
      </c>
      <c r="H8" s="58">
        <f t="shared" si="3"/>
        <v>57.747892750866768</v>
      </c>
    </row>
    <row r="9" spans="2:8" x14ac:dyDescent="0.25">
      <c r="B9" s="115" t="s">
        <v>30</v>
      </c>
      <c r="C9" s="153">
        <v>5345.86</v>
      </c>
      <c r="D9" s="154">
        <f>SUM(D10)</f>
        <v>5610</v>
      </c>
      <c r="E9" s="154">
        <f t="shared" ref="E9:F9" si="4">SUM(E10)</f>
        <v>5610</v>
      </c>
      <c r="F9" s="154">
        <f t="shared" si="4"/>
        <v>7108.3</v>
      </c>
      <c r="G9" s="61">
        <f t="shared" si="2"/>
        <v>132.96831566857347</v>
      </c>
      <c r="H9" s="61">
        <f t="shared" si="3"/>
        <v>126.70766488413547</v>
      </c>
    </row>
    <row r="10" spans="2:8" x14ac:dyDescent="0.25">
      <c r="B10" s="24" t="s">
        <v>150</v>
      </c>
      <c r="C10" s="149">
        <v>5345.86</v>
      </c>
      <c r="D10" s="156">
        <v>5610</v>
      </c>
      <c r="E10" s="156">
        <v>5610</v>
      </c>
      <c r="F10" s="148">
        <v>7108.3</v>
      </c>
      <c r="G10" s="58">
        <f t="shared" si="2"/>
        <v>132.96831566857347</v>
      </c>
      <c r="H10" s="58">
        <f t="shared" si="3"/>
        <v>126.70766488413547</v>
      </c>
    </row>
    <row r="11" spans="2:8" ht="25.5" x14ac:dyDescent="0.25">
      <c r="B11" s="24" t="s">
        <v>235</v>
      </c>
      <c r="C11" s="149">
        <v>0</v>
      </c>
      <c r="D11" s="156">
        <v>0</v>
      </c>
      <c r="E11" s="156"/>
      <c r="F11" s="148"/>
      <c r="G11" s="58">
        <v>0</v>
      </c>
      <c r="H11" s="58">
        <v>0</v>
      </c>
    </row>
    <row r="12" spans="2:8" x14ac:dyDescent="0.25">
      <c r="B12" s="115" t="s">
        <v>152</v>
      </c>
      <c r="C12" s="153">
        <f>SUM(C13:C14)</f>
        <v>153000.12</v>
      </c>
      <c r="D12" s="153">
        <f t="shared" ref="D12:F12" si="5">SUM(D13:D14)</f>
        <v>351662.93</v>
      </c>
      <c r="E12" s="153">
        <f t="shared" si="5"/>
        <v>351662.93</v>
      </c>
      <c r="F12" s="153">
        <f t="shared" si="5"/>
        <v>166099.76999999999</v>
      </c>
      <c r="G12" s="61">
        <f t="shared" si="2"/>
        <v>108.56185602991684</v>
      </c>
      <c r="H12" s="61">
        <f t="shared" si="3"/>
        <v>47.23266396034407</v>
      </c>
    </row>
    <row r="13" spans="2:8" x14ac:dyDescent="0.25">
      <c r="B13" s="11" t="s">
        <v>153</v>
      </c>
      <c r="C13" s="149">
        <v>100389.47</v>
      </c>
      <c r="D13" s="156">
        <v>238762.93</v>
      </c>
      <c r="E13" s="156">
        <v>238762.93</v>
      </c>
      <c r="F13" s="148">
        <v>116815.29</v>
      </c>
      <c r="G13" s="58">
        <f t="shared" si="2"/>
        <v>116.36209455035473</v>
      </c>
      <c r="H13" s="58">
        <f t="shared" si="3"/>
        <v>48.925220510570881</v>
      </c>
    </row>
    <row r="14" spans="2:8" x14ac:dyDescent="0.25">
      <c r="B14" s="24" t="s">
        <v>154</v>
      </c>
      <c r="C14" s="149">
        <v>52610.65</v>
      </c>
      <c r="D14" s="156">
        <v>112900</v>
      </c>
      <c r="E14" s="156">
        <v>112900</v>
      </c>
      <c r="F14" s="148">
        <v>49284.480000000003</v>
      </c>
      <c r="G14" s="58">
        <f t="shared" si="2"/>
        <v>93.677762962442017</v>
      </c>
      <c r="H14" s="58">
        <f t="shared" si="3"/>
        <v>43.653215234720996</v>
      </c>
    </row>
    <row r="15" spans="2:8" ht="25.5" x14ac:dyDescent="0.25">
      <c r="B15" s="24" t="s">
        <v>237</v>
      </c>
      <c r="C15" s="149">
        <v>0</v>
      </c>
      <c r="D15" s="156">
        <v>0</v>
      </c>
      <c r="E15" s="156">
        <v>0</v>
      </c>
      <c r="F15" s="148"/>
      <c r="G15" s="58">
        <v>0</v>
      </c>
      <c r="H15" s="58">
        <v>0</v>
      </c>
    </row>
    <row r="16" spans="2:8" x14ac:dyDescent="0.25">
      <c r="B16" s="115" t="s">
        <v>156</v>
      </c>
      <c r="C16" s="153">
        <f>SUM(C17:C19)</f>
        <v>1137847.93</v>
      </c>
      <c r="D16" s="153">
        <f t="shared" ref="D16:F16" si="6">SUM(D17:D19)</f>
        <v>2926354.3400000003</v>
      </c>
      <c r="E16" s="153">
        <f t="shared" si="6"/>
        <v>2926354.3400000003</v>
      </c>
      <c r="F16" s="153">
        <f t="shared" si="6"/>
        <v>1427707.9600000002</v>
      </c>
      <c r="G16" s="61">
        <f t="shared" si="2"/>
        <v>125.47440851784124</v>
      </c>
      <c r="H16" s="61">
        <f t="shared" si="3"/>
        <v>48.787938647238462</v>
      </c>
    </row>
    <row r="17" spans="2:8" x14ac:dyDescent="0.25">
      <c r="B17" s="11" t="s">
        <v>158</v>
      </c>
      <c r="C17" s="149">
        <v>14904.38</v>
      </c>
      <c r="D17" s="149">
        <v>21672.93</v>
      </c>
      <c r="E17" s="149">
        <v>21672.93</v>
      </c>
      <c r="F17" s="148">
        <v>15059.75</v>
      </c>
      <c r="G17" s="58">
        <f t="shared" si="2"/>
        <v>101.04244524092918</v>
      </c>
      <c r="H17" s="58">
        <f t="shared" si="3"/>
        <v>69.48645153193408</v>
      </c>
    </row>
    <row r="18" spans="2:8" x14ac:dyDescent="0.25">
      <c r="B18" s="82" t="s">
        <v>157</v>
      </c>
      <c r="C18" s="149">
        <v>1122943.55</v>
      </c>
      <c r="D18" s="149">
        <v>2899363.12</v>
      </c>
      <c r="E18" s="149">
        <v>2899363.12</v>
      </c>
      <c r="F18" s="148">
        <v>1410357.35</v>
      </c>
      <c r="G18" s="58">
        <f t="shared" si="2"/>
        <v>125.59467926949668</v>
      </c>
      <c r="H18" s="58">
        <f t="shared" si="3"/>
        <v>48.643694895312045</v>
      </c>
    </row>
    <row r="19" spans="2:8" ht="25.5" x14ac:dyDescent="0.25">
      <c r="B19" s="82" t="s">
        <v>162</v>
      </c>
      <c r="C19" s="149">
        <v>0</v>
      </c>
      <c r="D19" s="149">
        <v>5318.29</v>
      </c>
      <c r="E19" s="149">
        <v>5318.29</v>
      </c>
      <c r="F19" s="148">
        <v>2290.86</v>
      </c>
      <c r="G19" s="58">
        <v>0</v>
      </c>
      <c r="H19" s="58">
        <f t="shared" si="3"/>
        <v>43.075123770986536</v>
      </c>
    </row>
    <row r="20" spans="2:8" ht="25.5" x14ac:dyDescent="0.25">
      <c r="B20" s="24" t="s">
        <v>236</v>
      </c>
      <c r="C20" s="149"/>
      <c r="D20" s="149"/>
      <c r="E20" s="149"/>
      <c r="F20" s="148"/>
      <c r="G20" s="58"/>
      <c r="H20" s="58">
        <v>0</v>
      </c>
    </row>
    <row r="21" spans="2:8" x14ac:dyDescent="0.25">
      <c r="B21" s="115" t="s">
        <v>159</v>
      </c>
      <c r="C21" s="153">
        <v>0</v>
      </c>
      <c r="D21" s="153">
        <v>400</v>
      </c>
      <c r="E21" s="153">
        <v>400</v>
      </c>
      <c r="F21" s="155">
        <v>5960</v>
      </c>
      <c r="G21" s="61">
        <v>0</v>
      </c>
      <c r="H21" s="61">
        <f t="shared" si="3"/>
        <v>1490</v>
      </c>
    </row>
    <row r="22" spans="2:8" ht="15.75" thickBot="1" x14ac:dyDescent="0.3">
      <c r="B22" s="11" t="s">
        <v>161</v>
      </c>
      <c r="C22" s="149">
        <v>0</v>
      </c>
      <c r="D22" s="156">
        <v>400</v>
      </c>
      <c r="E22" s="156">
        <v>400</v>
      </c>
      <c r="F22" s="148">
        <v>5960</v>
      </c>
      <c r="G22" s="58">
        <v>0</v>
      </c>
      <c r="H22" s="58">
        <f t="shared" si="3"/>
        <v>1490</v>
      </c>
    </row>
    <row r="23" spans="2:8" ht="31.5" customHeight="1" thickBot="1" x14ac:dyDescent="0.3">
      <c r="B23" s="195" t="s">
        <v>240</v>
      </c>
      <c r="C23" s="197">
        <f>SUM(C6,C11,C15,C20)</f>
        <v>1308476.81</v>
      </c>
      <c r="D23" s="197">
        <f t="shared" ref="D23:F23" si="7">SUM(D6,D11,D15,D20)</f>
        <v>3330916.6000000006</v>
      </c>
      <c r="E23" s="197">
        <f t="shared" si="7"/>
        <v>3330916.6000000006</v>
      </c>
      <c r="F23" s="197">
        <f t="shared" si="7"/>
        <v>1633953.6300000001</v>
      </c>
      <c r="G23" s="196">
        <f t="shared" ref="G23" si="8">F23/C23*100</f>
        <v>124.87448134445731</v>
      </c>
      <c r="H23" s="196">
        <f t="shared" ref="H23" si="9">F23/E23*100</f>
        <v>49.05417415734756</v>
      </c>
    </row>
    <row r="24" spans="2:8" s="194" customFormat="1" x14ac:dyDescent="0.25">
      <c r="B24" s="191"/>
      <c r="C24" s="173"/>
      <c r="D24" s="192"/>
      <c r="E24" s="192"/>
      <c r="F24" s="193"/>
      <c r="G24" s="175"/>
      <c r="H24" s="175"/>
    </row>
    <row r="25" spans="2:8" ht="15.75" customHeight="1" x14ac:dyDescent="0.25">
      <c r="B25" s="113" t="s">
        <v>36</v>
      </c>
      <c r="C25" s="151">
        <f>SUM(C26,C28,C31,C35,C39)</f>
        <v>1312504.72</v>
      </c>
      <c r="D25" s="151">
        <f t="shared" ref="D25:F25" si="10">SUM(D26,D28,D31,D35,D39)</f>
        <v>3321951.34</v>
      </c>
      <c r="E25" s="151">
        <f t="shared" si="10"/>
        <v>3321951.34</v>
      </c>
      <c r="F25" s="151">
        <f t="shared" si="10"/>
        <v>1640009.59</v>
      </c>
      <c r="G25" s="114">
        <f t="shared" ref="G25" si="11">F25/C25*100</f>
        <v>124.95266226547361</v>
      </c>
      <c r="H25" s="114">
        <f t="shared" ref="H25" si="12">F25/E25*100</f>
        <v>49.368862519220407</v>
      </c>
    </row>
    <row r="26" spans="2:8" ht="15.75" customHeight="1" x14ac:dyDescent="0.25">
      <c r="B26" s="115" t="s">
        <v>35</v>
      </c>
      <c r="C26" s="153">
        <v>15622.96</v>
      </c>
      <c r="D26" s="153">
        <v>46889.33</v>
      </c>
      <c r="E26" s="153">
        <v>46889.33</v>
      </c>
      <c r="F26" s="155">
        <v>27966.13</v>
      </c>
      <c r="G26" s="61">
        <f t="shared" ref="G26:G38" si="13">F26/C26*100</f>
        <v>179.00660310210102</v>
      </c>
      <c r="H26" s="61">
        <f t="shared" ref="H26:H40" si="14">F26/E26*100</f>
        <v>59.642844118267412</v>
      </c>
    </row>
    <row r="27" spans="2:8" x14ac:dyDescent="0.25">
      <c r="B27" s="26" t="s">
        <v>34</v>
      </c>
      <c r="C27" s="149">
        <v>15622.96</v>
      </c>
      <c r="D27" s="149">
        <v>46889.33</v>
      </c>
      <c r="E27" s="149">
        <v>46889.33</v>
      </c>
      <c r="F27" s="148">
        <v>27966.13</v>
      </c>
      <c r="G27" s="58">
        <f t="shared" si="13"/>
        <v>179.00660310210102</v>
      </c>
      <c r="H27" s="58">
        <f t="shared" si="14"/>
        <v>59.642844118267412</v>
      </c>
    </row>
    <row r="28" spans="2:8" x14ac:dyDescent="0.25">
      <c r="B28" s="115" t="s">
        <v>30</v>
      </c>
      <c r="C28" s="153">
        <f>SUM(C29:C30)</f>
        <v>4836.17</v>
      </c>
      <c r="D28" s="153">
        <v>5610</v>
      </c>
      <c r="E28" s="153">
        <v>5610</v>
      </c>
      <c r="F28" s="155">
        <v>5336.23</v>
      </c>
      <c r="G28" s="61">
        <f t="shared" si="13"/>
        <v>110.34000045490542</v>
      </c>
      <c r="H28" s="61">
        <f t="shared" si="14"/>
        <v>95.119964349376104</v>
      </c>
    </row>
    <row r="29" spans="2:8" x14ac:dyDescent="0.25">
      <c r="B29" s="24" t="s">
        <v>150</v>
      </c>
      <c r="C29" s="149">
        <v>3907.11</v>
      </c>
      <c r="D29" s="149">
        <v>5610</v>
      </c>
      <c r="E29" s="149">
        <v>5610</v>
      </c>
      <c r="F29" s="148">
        <v>5336.23</v>
      </c>
      <c r="G29" s="58">
        <f t="shared" si="13"/>
        <v>136.57741911540754</v>
      </c>
      <c r="H29" s="58">
        <f t="shared" si="14"/>
        <v>95.119964349376104</v>
      </c>
    </row>
    <row r="30" spans="2:8" x14ac:dyDescent="0.25">
      <c r="B30" s="11" t="s">
        <v>151</v>
      </c>
      <c r="C30" s="149">
        <v>929.06</v>
      </c>
      <c r="D30" s="156">
        <v>0</v>
      </c>
      <c r="E30" s="156">
        <v>0</v>
      </c>
      <c r="F30" s="148">
        <v>0</v>
      </c>
      <c r="G30" s="58">
        <v>0</v>
      </c>
      <c r="H30" s="58">
        <v>0</v>
      </c>
    </row>
    <row r="31" spans="2:8" x14ac:dyDescent="0.25">
      <c r="B31" s="115" t="s">
        <v>152</v>
      </c>
      <c r="C31" s="153">
        <f>SUM(C32:C34)</f>
        <v>151276.34999999998</v>
      </c>
      <c r="D31" s="153">
        <f t="shared" ref="D31:F31" si="15">SUM(D32:D34)</f>
        <v>345739.82</v>
      </c>
      <c r="E31" s="153">
        <f t="shared" si="15"/>
        <v>345739.82</v>
      </c>
      <c r="F31" s="153">
        <f t="shared" si="15"/>
        <v>166480.30000000002</v>
      </c>
      <c r="G31" s="61">
        <f t="shared" si="13"/>
        <v>110.05044740965792</v>
      </c>
      <c r="H31" s="61">
        <f t="shared" si="14"/>
        <v>48.151902202066289</v>
      </c>
    </row>
    <row r="32" spans="2:8" x14ac:dyDescent="0.25">
      <c r="B32" s="11" t="s">
        <v>153</v>
      </c>
      <c r="C32" s="149">
        <f>(87187.51+748.17)</f>
        <v>87935.679999999993</v>
      </c>
      <c r="D32" s="156">
        <v>224700</v>
      </c>
      <c r="E32" s="156">
        <v>224700</v>
      </c>
      <c r="F32" s="148">
        <v>105185.02</v>
      </c>
      <c r="G32" s="58">
        <f t="shared" si="13"/>
        <v>119.61586013777344</v>
      </c>
      <c r="H32" s="58">
        <f t="shared" si="14"/>
        <v>46.811312861593237</v>
      </c>
    </row>
    <row r="33" spans="2:8" x14ac:dyDescent="0.25">
      <c r="B33" s="24" t="s">
        <v>154</v>
      </c>
      <c r="C33" s="149">
        <f>(54620.81+1992.3)</f>
        <v>56613.11</v>
      </c>
      <c r="D33" s="156">
        <v>112900</v>
      </c>
      <c r="E33" s="156">
        <v>112900</v>
      </c>
      <c r="F33" s="148">
        <v>56364.58</v>
      </c>
      <c r="G33" s="58">
        <f t="shared" si="13"/>
        <v>99.561002743004224</v>
      </c>
      <c r="H33" s="58">
        <f t="shared" si="14"/>
        <v>49.92434012400355</v>
      </c>
    </row>
    <row r="34" spans="2:8" ht="25.5" x14ac:dyDescent="0.25">
      <c r="B34" s="11" t="s">
        <v>155</v>
      </c>
      <c r="C34" s="149">
        <f>(4999.66+1727.9)</f>
        <v>6727.5599999999995</v>
      </c>
      <c r="D34" s="156">
        <v>8139.82</v>
      </c>
      <c r="E34" s="156">
        <v>8139.82</v>
      </c>
      <c r="F34" s="148">
        <v>4930.7</v>
      </c>
      <c r="G34" s="58">
        <f t="shared" si="13"/>
        <v>73.291059462866187</v>
      </c>
      <c r="H34" s="58">
        <f t="shared" si="14"/>
        <v>60.575049571120744</v>
      </c>
    </row>
    <row r="35" spans="2:8" x14ac:dyDescent="0.25">
      <c r="B35" s="115" t="s">
        <v>156</v>
      </c>
      <c r="C35" s="153">
        <f>SUM(C36:C38)</f>
        <v>1140769.24</v>
      </c>
      <c r="D35" s="153">
        <f t="shared" ref="D35:F35" si="16">SUM(D36:D38)</f>
        <v>2923312.19</v>
      </c>
      <c r="E35" s="153">
        <f t="shared" si="16"/>
        <v>2923312.19</v>
      </c>
      <c r="F35" s="153">
        <f t="shared" si="16"/>
        <v>1435229.5000000002</v>
      </c>
      <c r="G35" s="61">
        <f t="shared" si="13"/>
        <v>125.81242986530741</v>
      </c>
      <c r="H35" s="61">
        <f t="shared" si="14"/>
        <v>49.096005035302106</v>
      </c>
    </row>
    <row r="36" spans="2:8" x14ac:dyDescent="0.25">
      <c r="B36" s="11" t="s">
        <v>158</v>
      </c>
      <c r="C36" s="149">
        <v>14984</v>
      </c>
      <c r="D36" s="156">
        <v>21672.93</v>
      </c>
      <c r="E36" s="156">
        <v>21672.93</v>
      </c>
      <c r="F36" s="148">
        <v>15096.59</v>
      </c>
      <c r="G36" s="58">
        <f t="shared" si="13"/>
        <v>100.75140149492792</v>
      </c>
      <c r="H36" s="58">
        <f t="shared" si="14"/>
        <v>69.65643316339785</v>
      </c>
    </row>
    <row r="37" spans="2:8" x14ac:dyDescent="0.25">
      <c r="B37" s="82" t="s">
        <v>157</v>
      </c>
      <c r="C37" s="149">
        <f>(1113925.09+7944)</f>
        <v>1121869.0900000001</v>
      </c>
      <c r="D37" s="156">
        <v>2893278.82</v>
      </c>
      <c r="E37" s="156">
        <v>2893278.82</v>
      </c>
      <c r="F37" s="148">
        <v>1415313.1</v>
      </c>
      <c r="G37" s="58">
        <f t="shared" si="13"/>
        <v>126.15670692914804</v>
      </c>
      <c r="H37" s="58">
        <f t="shared" si="14"/>
        <v>48.917273033505985</v>
      </c>
    </row>
    <row r="38" spans="2:8" ht="25.5" x14ac:dyDescent="0.25">
      <c r="B38" s="11" t="s">
        <v>160</v>
      </c>
      <c r="C38" s="149">
        <v>3916.15</v>
      </c>
      <c r="D38" s="156">
        <v>8360.44</v>
      </c>
      <c r="E38" s="156">
        <v>8360.44</v>
      </c>
      <c r="F38" s="148">
        <v>4819.8100000000004</v>
      </c>
      <c r="G38" s="58">
        <f t="shared" si="13"/>
        <v>123.07521417718934</v>
      </c>
      <c r="H38" s="58">
        <f t="shared" si="14"/>
        <v>57.650195444258912</v>
      </c>
    </row>
    <row r="39" spans="2:8" x14ac:dyDescent="0.25">
      <c r="B39" s="115" t="s">
        <v>159</v>
      </c>
      <c r="C39" s="153">
        <v>0</v>
      </c>
      <c r="D39" s="154">
        <v>400</v>
      </c>
      <c r="E39" s="154">
        <v>400</v>
      </c>
      <c r="F39" s="155">
        <v>4997.43</v>
      </c>
      <c r="G39" s="61">
        <v>0</v>
      </c>
      <c r="H39" s="61">
        <f t="shared" si="14"/>
        <v>1249.3575000000001</v>
      </c>
    </row>
    <row r="40" spans="2:8" x14ac:dyDescent="0.25">
      <c r="B40" s="11" t="s">
        <v>161</v>
      </c>
      <c r="C40" s="149">
        <v>0</v>
      </c>
      <c r="D40" s="156">
        <v>400</v>
      </c>
      <c r="E40" s="156">
        <v>400</v>
      </c>
      <c r="F40" s="148">
        <v>4997.43</v>
      </c>
      <c r="G40" s="58">
        <v>0</v>
      </c>
      <c r="H40" s="58">
        <f t="shared" si="14"/>
        <v>1249.3575000000001</v>
      </c>
    </row>
    <row r="42" spans="2:8" ht="20.25" x14ac:dyDescent="0.3">
      <c r="F42" s="185"/>
      <c r="G42" s="186" t="s">
        <v>238</v>
      </c>
      <c r="H42" s="185"/>
    </row>
    <row r="43" spans="2:8" ht="20.25" x14ac:dyDescent="0.3">
      <c r="F43" s="185"/>
      <c r="G43" s="186" t="s">
        <v>239</v>
      </c>
      <c r="H43" s="185"/>
    </row>
  </sheetData>
  <mergeCells count="1">
    <mergeCell ref="B2:H2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"/>
  <sheetViews>
    <sheetView workbookViewId="0">
      <selection activeCell="E9" sqref="E9"/>
    </sheetView>
  </sheetViews>
  <sheetFormatPr defaultRowHeight="15" x14ac:dyDescent="0.25"/>
  <cols>
    <col min="2" max="2" width="37.7109375" customWidth="1"/>
    <col min="3" max="6" width="25.28515625" style="101" customWidth="1"/>
    <col min="7" max="8" width="15.7109375" style="101" customWidth="1"/>
  </cols>
  <sheetData>
    <row r="1" spans="2:8" ht="18" x14ac:dyDescent="0.25">
      <c r="B1" s="15"/>
      <c r="C1" s="100"/>
      <c r="D1" s="100"/>
      <c r="E1" s="100"/>
      <c r="F1" s="102"/>
      <c r="G1" s="102"/>
      <c r="H1" s="102"/>
    </row>
    <row r="2" spans="2:8" ht="15.75" customHeight="1" x14ac:dyDescent="0.25">
      <c r="B2" s="226" t="s">
        <v>47</v>
      </c>
      <c r="C2" s="226"/>
      <c r="D2" s="226"/>
      <c r="E2" s="226"/>
      <c r="F2" s="226"/>
      <c r="G2" s="226"/>
      <c r="H2" s="226"/>
    </row>
    <row r="3" spans="2:8" ht="18" x14ac:dyDescent="0.25">
      <c r="B3" s="15"/>
      <c r="C3" s="100"/>
      <c r="D3" s="100"/>
      <c r="E3" s="100"/>
      <c r="F3" s="102"/>
      <c r="G3" s="102"/>
      <c r="H3" s="102"/>
    </row>
    <row r="4" spans="2:8" ht="31.5" customHeight="1" x14ac:dyDescent="0.25">
      <c r="B4" s="34" t="s">
        <v>6</v>
      </c>
      <c r="C4" s="34" t="s">
        <v>244</v>
      </c>
      <c r="D4" s="34" t="s">
        <v>241</v>
      </c>
      <c r="E4" s="34" t="s">
        <v>242</v>
      </c>
      <c r="F4" s="34" t="s">
        <v>245</v>
      </c>
      <c r="G4" s="34" t="s">
        <v>17</v>
      </c>
      <c r="H4" s="34" t="s">
        <v>50</v>
      </c>
    </row>
    <row r="5" spans="2:8" s="21" customFormat="1" ht="11.25" x14ac:dyDescent="0.2">
      <c r="B5" s="35">
        <v>1</v>
      </c>
      <c r="C5" s="110">
        <v>2</v>
      </c>
      <c r="D5" s="110">
        <v>3</v>
      </c>
      <c r="E5" s="110">
        <v>4</v>
      </c>
      <c r="F5" s="110">
        <v>5</v>
      </c>
      <c r="G5" s="110" t="s">
        <v>19</v>
      </c>
      <c r="H5" s="110" t="s">
        <v>20</v>
      </c>
    </row>
    <row r="6" spans="2:8" ht="15.75" customHeight="1" x14ac:dyDescent="0.25">
      <c r="B6" s="113" t="s">
        <v>7</v>
      </c>
      <c r="C6" s="150">
        <v>1312504.72</v>
      </c>
      <c r="D6" s="150">
        <v>3321951.34</v>
      </c>
      <c r="E6" s="150">
        <v>3321951.34</v>
      </c>
      <c r="F6" s="152">
        <v>1640009.59</v>
      </c>
      <c r="G6" s="114">
        <f t="shared" ref="G6" si="0">F6/C6*100</f>
        <v>124.95266226547361</v>
      </c>
      <c r="H6" s="114">
        <f t="shared" ref="H6" si="1">F6/E6*100</f>
        <v>49.368862519220407</v>
      </c>
    </row>
    <row r="7" spans="2:8" ht="15.75" customHeight="1" x14ac:dyDescent="0.25">
      <c r="B7" s="115" t="s">
        <v>163</v>
      </c>
      <c r="C7" s="153">
        <f>SUM(C8+C9)</f>
        <v>1312504.7200000002</v>
      </c>
      <c r="D7" s="153">
        <v>3321951.34</v>
      </c>
      <c r="E7" s="153">
        <v>3321951.34</v>
      </c>
      <c r="F7" s="155">
        <v>1640009.59</v>
      </c>
      <c r="G7" s="61">
        <f t="shared" ref="G7:G9" si="2">F7/C7*100</f>
        <v>124.95266226547359</v>
      </c>
      <c r="H7" s="61">
        <f t="shared" ref="H7:H9" si="3">F7/E7*100</f>
        <v>49.368862519220407</v>
      </c>
    </row>
    <row r="8" spans="2:8" x14ac:dyDescent="0.25">
      <c r="B8" s="13" t="s">
        <v>164</v>
      </c>
      <c r="C8" s="167">
        <v>1179038.8500000001</v>
      </c>
      <c r="D8" s="167">
        <v>3047694.34</v>
      </c>
      <c r="E8" s="167">
        <v>3047694.34</v>
      </c>
      <c r="F8" s="168">
        <v>1503145.72</v>
      </c>
      <c r="G8" s="58">
        <f t="shared" si="2"/>
        <v>127.48907468146618</v>
      </c>
      <c r="H8" s="58">
        <f t="shared" si="3"/>
        <v>49.320750452947323</v>
      </c>
    </row>
    <row r="9" spans="2:8" x14ac:dyDescent="0.25">
      <c r="B9" s="27" t="s">
        <v>165</v>
      </c>
      <c r="C9" s="167">
        <v>133465.87</v>
      </c>
      <c r="D9" s="167">
        <v>274257</v>
      </c>
      <c r="E9" s="167">
        <v>274257</v>
      </c>
      <c r="F9" s="168">
        <v>136863.87</v>
      </c>
      <c r="G9" s="58">
        <f t="shared" si="2"/>
        <v>102.54596924292329</v>
      </c>
      <c r="H9" s="58">
        <f t="shared" si="3"/>
        <v>49.903510211225239</v>
      </c>
    </row>
    <row r="10" spans="2:8" x14ac:dyDescent="0.25">
      <c r="C10" s="147"/>
      <c r="D10" s="147"/>
      <c r="E10" s="147"/>
      <c r="F10" s="147"/>
      <c r="G10" s="147"/>
      <c r="H10" s="147"/>
    </row>
    <row r="11" spans="2:8" x14ac:dyDescent="0.25">
      <c r="F11" s="187"/>
      <c r="G11" s="188" t="s">
        <v>238</v>
      </c>
      <c r="H11" s="187"/>
    </row>
    <row r="12" spans="2:8" x14ac:dyDescent="0.25">
      <c r="F12" s="187"/>
      <c r="G12" s="188" t="s">
        <v>239</v>
      </c>
      <c r="H12" s="187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"/>
  <sheetViews>
    <sheetView topLeftCell="B1" workbookViewId="0">
      <selection activeCell="G30" sqref="G3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2" ht="15.75" customHeight="1" x14ac:dyDescent="0.25">
      <c r="B2" s="226" t="s">
        <v>11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3" spans="2:12" ht="18" x14ac:dyDescent="0.25">
      <c r="B3" s="15"/>
      <c r="C3" s="15"/>
      <c r="D3" s="15"/>
      <c r="E3" s="15"/>
      <c r="F3" s="15"/>
      <c r="G3" s="15"/>
      <c r="H3" s="15"/>
      <c r="I3" s="15"/>
      <c r="J3" s="3"/>
      <c r="K3" s="3"/>
      <c r="L3" s="3"/>
    </row>
    <row r="4" spans="2:12" ht="18" customHeight="1" x14ac:dyDescent="0.25">
      <c r="B4" s="226" t="s">
        <v>59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</row>
    <row r="5" spans="2:12" ht="15.75" customHeight="1" x14ac:dyDescent="0.25">
      <c r="B5" s="226" t="s">
        <v>39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</row>
    <row r="6" spans="2:12" ht="18" x14ac:dyDescent="0.25">
      <c r="B6" s="15"/>
      <c r="C6" s="15"/>
      <c r="D6" s="15"/>
      <c r="E6" s="15"/>
      <c r="F6" s="15"/>
      <c r="G6" s="15"/>
      <c r="H6" s="15"/>
      <c r="I6" s="15"/>
      <c r="J6" s="3"/>
      <c r="K6" s="3"/>
      <c r="L6" s="3"/>
    </row>
    <row r="7" spans="2:12" ht="29.25" customHeight="1" x14ac:dyDescent="0.25">
      <c r="B7" s="255" t="s">
        <v>6</v>
      </c>
      <c r="C7" s="256"/>
      <c r="D7" s="256"/>
      <c r="E7" s="256"/>
      <c r="F7" s="257"/>
      <c r="G7" s="36" t="s">
        <v>63</v>
      </c>
      <c r="H7" s="36" t="s">
        <v>53</v>
      </c>
      <c r="I7" s="36" t="s">
        <v>49</v>
      </c>
      <c r="J7" s="36" t="s">
        <v>64</v>
      </c>
      <c r="K7" s="36" t="s">
        <v>50</v>
      </c>
      <c r="L7" s="36" t="s">
        <v>50</v>
      </c>
    </row>
    <row r="8" spans="2:12" s="21" customFormat="1" ht="11.25" x14ac:dyDescent="0.2">
      <c r="B8" s="258">
        <v>1</v>
      </c>
      <c r="C8" s="259"/>
      <c r="D8" s="259"/>
      <c r="E8" s="259"/>
      <c r="F8" s="260"/>
      <c r="G8" s="37">
        <v>2</v>
      </c>
      <c r="H8" s="37">
        <v>3</v>
      </c>
      <c r="I8" s="37">
        <v>4</v>
      </c>
      <c r="J8" s="37">
        <v>5</v>
      </c>
      <c r="K8" s="37" t="s">
        <v>19</v>
      </c>
      <c r="L8" s="37" t="s">
        <v>20</v>
      </c>
    </row>
    <row r="9" spans="2:12" ht="25.5" x14ac:dyDescent="0.25">
      <c r="B9" s="6">
        <v>8</v>
      </c>
      <c r="C9" s="6"/>
      <c r="D9" s="6"/>
      <c r="E9" s="6"/>
      <c r="F9" s="6" t="s">
        <v>8</v>
      </c>
      <c r="G9" s="4"/>
      <c r="H9" s="4"/>
      <c r="I9" s="4"/>
      <c r="J9" s="22"/>
      <c r="K9" s="22"/>
      <c r="L9" s="22"/>
    </row>
    <row r="10" spans="2:12" x14ac:dyDescent="0.25">
      <c r="B10" s="6"/>
      <c r="C10" s="11">
        <v>84</v>
      </c>
      <c r="D10" s="11"/>
      <c r="E10" s="11"/>
      <c r="F10" s="11" t="s">
        <v>13</v>
      </c>
      <c r="G10" s="4"/>
      <c r="H10" s="4"/>
      <c r="I10" s="4"/>
      <c r="J10" s="22"/>
      <c r="K10" s="22"/>
      <c r="L10" s="22"/>
    </row>
    <row r="11" spans="2:12" ht="51" x14ac:dyDescent="0.25">
      <c r="B11" s="7"/>
      <c r="C11" s="7"/>
      <c r="D11" s="7">
        <v>841</v>
      </c>
      <c r="E11" s="7"/>
      <c r="F11" s="23" t="s">
        <v>40</v>
      </c>
      <c r="G11" s="4"/>
      <c r="H11" s="4"/>
      <c r="I11" s="4"/>
      <c r="J11" s="22"/>
      <c r="K11" s="22"/>
      <c r="L11" s="22"/>
    </row>
    <row r="12" spans="2:12" ht="25.5" x14ac:dyDescent="0.25">
      <c r="B12" s="7"/>
      <c r="C12" s="7"/>
      <c r="D12" s="7"/>
      <c r="E12" s="7">
        <v>8413</v>
      </c>
      <c r="F12" s="23" t="s">
        <v>41</v>
      </c>
      <c r="G12" s="4"/>
      <c r="H12" s="4"/>
      <c r="I12" s="4"/>
      <c r="J12" s="22"/>
      <c r="K12" s="22"/>
      <c r="L12" s="22"/>
    </row>
    <row r="13" spans="2:12" x14ac:dyDescent="0.25">
      <c r="B13" s="7"/>
      <c r="C13" s="7"/>
      <c r="D13" s="7"/>
      <c r="E13" s="8" t="s">
        <v>24</v>
      </c>
      <c r="F13" s="13"/>
      <c r="G13" s="4"/>
      <c r="H13" s="4"/>
      <c r="I13" s="4"/>
      <c r="J13" s="22"/>
      <c r="K13" s="22"/>
      <c r="L13" s="22"/>
    </row>
    <row r="14" spans="2:12" ht="25.5" x14ac:dyDescent="0.25">
      <c r="B14" s="9">
        <v>5</v>
      </c>
      <c r="C14" s="10"/>
      <c r="D14" s="10"/>
      <c r="E14" s="10"/>
      <c r="F14" s="17" t="s">
        <v>9</v>
      </c>
      <c r="G14" s="4"/>
      <c r="H14" s="4"/>
      <c r="I14" s="4"/>
      <c r="J14" s="22"/>
      <c r="K14" s="22"/>
      <c r="L14" s="22"/>
    </row>
    <row r="15" spans="2:12" ht="25.5" x14ac:dyDescent="0.25">
      <c r="B15" s="11"/>
      <c r="C15" s="11">
        <v>54</v>
      </c>
      <c r="D15" s="11"/>
      <c r="E15" s="11"/>
      <c r="F15" s="18" t="s">
        <v>14</v>
      </c>
      <c r="G15" s="4"/>
      <c r="H15" s="4"/>
      <c r="I15" s="5"/>
      <c r="J15" s="22"/>
      <c r="K15" s="22"/>
      <c r="L15" s="22"/>
    </row>
    <row r="16" spans="2:12" ht="63.75" x14ac:dyDescent="0.25">
      <c r="B16" s="11"/>
      <c r="C16" s="11"/>
      <c r="D16" s="11">
        <v>541</v>
      </c>
      <c r="E16" s="23"/>
      <c r="F16" s="23" t="s">
        <v>42</v>
      </c>
      <c r="G16" s="4"/>
      <c r="H16" s="4"/>
      <c r="I16" s="5"/>
      <c r="J16" s="22"/>
      <c r="K16" s="22"/>
      <c r="L16" s="22"/>
    </row>
    <row r="17" spans="2:12" ht="38.25" x14ac:dyDescent="0.25">
      <c r="B17" s="11"/>
      <c r="C17" s="11"/>
      <c r="D17" s="11"/>
      <c r="E17" s="23">
        <v>5413</v>
      </c>
      <c r="F17" s="23" t="s">
        <v>43</v>
      </c>
      <c r="G17" s="4"/>
      <c r="H17" s="4"/>
      <c r="I17" s="5"/>
      <c r="J17" s="22"/>
      <c r="K17" s="22"/>
      <c r="L17" s="22"/>
    </row>
    <row r="18" spans="2:12" x14ac:dyDescent="0.25">
      <c r="B18" s="12"/>
      <c r="C18" s="10"/>
      <c r="D18" s="10"/>
      <c r="E18" s="10"/>
      <c r="F18" s="17" t="s">
        <v>24</v>
      </c>
      <c r="G18" s="4"/>
      <c r="H18" s="4"/>
      <c r="I18" s="4"/>
      <c r="J18" s="22"/>
      <c r="K18" s="22"/>
      <c r="L18" s="22"/>
    </row>
  </sheetData>
  <mergeCells count="5">
    <mergeCell ref="B7:F7"/>
    <mergeCell ref="B2:L2"/>
    <mergeCell ref="B4:L4"/>
    <mergeCell ref="B5:L5"/>
    <mergeCell ref="B8:F8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workbookViewId="0">
      <selection activeCell="B26" sqref="B2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/>
      <c r="C1" s="15"/>
      <c r="D1" s="15"/>
      <c r="E1" s="15"/>
      <c r="F1" s="3"/>
      <c r="G1" s="3"/>
      <c r="H1" s="3"/>
    </row>
    <row r="2" spans="2:8" ht="15.75" customHeight="1" x14ac:dyDescent="0.25">
      <c r="B2" s="226" t="s">
        <v>44</v>
      </c>
      <c r="C2" s="226"/>
      <c r="D2" s="226"/>
      <c r="E2" s="226"/>
      <c r="F2" s="226"/>
      <c r="G2" s="226"/>
      <c r="H2" s="226"/>
    </row>
    <row r="3" spans="2:8" ht="18" x14ac:dyDescent="0.25">
      <c r="B3" s="15"/>
      <c r="C3" s="15"/>
      <c r="D3" s="15"/>
      <c r="E3" s="15"/>
      <c r="F3" s="3"/>
      <c r="G3" s="3"/>
      <c r="H3" s="3"/>
    </row>
    <row r="4" spans="2:8" ht="31.5" customHeight="1" x14ac:dyDescent="0.25">
      <c r="B4" s="34" t="s">
        <v>6</v>
      </c>
      <c r="C4" s="34" t="s">
        <v>16</v>
      </c>
      <c r="D4" s="34" t="s">
        <v>53</v>
      </c>
      <c r="E4" s="34" t="s">
        <v>49</v>
      </c>
      <c r="F4" s="34" t="s">
        <v>64</v>
      </c>
      <c r="G4" s="34" t="s">
        <v>17</v>
      </c>
      <c r="H4" s="34" t="s">
        <v>50</v>
      </c>
    </row>
    <row r="5" spans="2:8" s="21" customFormat="1" ht="11.25" x14ac:dyDescent="0.2">
      <c r="B5" s="35">
        <v>1</v>
      </c>
      <c r="C5" s="35">
        <v>2</v>
      </c>
      <c r="D5" s="35">
        <v>3</v>
      </c>
      <c r="E5" s="35">
        <v>4</v>
      </c>
      <c r="F5" s="35">
        <v>5</v>
      </c>
      <c r="G5" s="35" t="s">
        <v>19</v>
      </c>
      <c r="H5" s="35" t="s">
        <v>20</v>
      </c>
    </row>
    <row r="6" spans="2:8" x14ac:dyDescent="0.25">
      <c r="B6" s="6" t="s">
        <v>45</v>
      </c>
      <c r="C6" s="4"/>
      <c r="D6" s="4"/>
      <c r="E6" s="5"/>
      <c r="F6" s="22"/>
      <c r="G6" s="22"/>
      <c r="H6" s="22"/>
    </row>
    <row r="7" spans="2:8" x14ac:dyDescent="0.25">
      <c r="B7" s="6" t="s">
        <v>35</v>
      </c>
      <c r="C7" s="4"/>
      <c r="D7" s="4"/>
      <c r="E7" s="4"/>
      <c r="F7" s="22"/>
      <c r="G7" s="22"/>
      <c r="H7" s="22"/>
    </row>
    <row r="8" spans="2:8" x14ac:dyDescent="0.25">
      <c r="B8" s="26" t="s">
        <v>34</v>
      </c>
      <c r="C8" s="4"/>
      <c r="D8" s="4"/>
      <c r="E8" s="4"/>
      <c r="F8" s="22"/>
      <c r="G8" s="22"/>
      <c r="H8" s="22"/>
    </row>
    <row r="9" spans="2:8" x14ac:dyDescent="0.25">
      <c r="B9" s="25" t="s">
        <v>33</v>
      </c>
      <c r="C9" s="4"/>
      <c r="D9" s="4"/>
      <c r="E9" s="4"/>
      <c r="F9" s="22"/>
      <c r="G9" s="22"/>
      <c r="H9" s="22"/>
    </row>
    <row r="10" spans="2:8" x14ac:dyDescent="0.25">
      <c r="B10" s="25" t="s">
        <v>24</v>
      </c>
      <c r="C10" s="4"/>
      <c r="D10" s="4"/>
      <c r="E10" s="4"/>
      <c r="F10" s="22"/>
      <c r="G10" s="22"/>
      <c r="H10" s="22"/>
    </row>
    <row r="11" spans="2:8" x14ac:dyDescent="0.25">
      <c r="B11" s="6" t="s">
        <v>32</v>
      </c>
      <c r="C11" s="4"/>
      <c r="D11" s="4"/>
      <c r="E11" s="5"/>
      <c r="F11" s="22"/>
      <c r="G11" s="22"/>
      <c r="H11" s="22"/>
    </row>
    <row r="12" spans="2:8" x14ac:dyDescent="0.25">
      <c r="B12" s="24" t="s">
        <v>31</v>
      </c>
      <c r="C12" s="4"/>
      <c r="D12" s="4"/>
      <c r="E12" s="5"/>
      <c r="F12" s="22"/>
      <c r="G12" s="22"/>
      <c r="H12" s="22"/>
    </row>
    <row r="13" spans="2:8" x14ac:dyDescent="0.25">
      <c r="B13" s="6" t="s">
        <v>30</v>
      </c>
      <c r="C13" s="4"/>
      <c r="D13" s="4"/>
      <c r="E13" s="5"/>
      <c r="F13" s="22"/>
      <c r="G13" s="22"/>
      <c r="H13" s="22"/>
    </row>
    <row r="14" spans="2:8" x14ac:dyDescent="0.25">
      <c r="B14" s="24" t="s">
        <v>29</v>
      </c>
      <c r="C14" s="4"/>
      <c r="D14" s="4"/>
      <c r="E14" s="5"/>
      <c r="F14" s="22"/>
      <c r="G14" s="22"/>
      <c r="H14" s="22"/>
    </row>
    <row r="15" spans="2:8" x14ac:dyDescent="0.25">
      <c r="B15" s="11" t="s">
        <v>15</v>
      </c>
      <c r="C15" s="4"/>
      <c r="D15" s="4"/>
      <c r="E15" s="5"/>
      <c r="F15" s="22"/>
      <c r="G15" s="22"/>
      <c r="H15" s="22"/>
    </row>
    <row r="16" spans="2:8" x14ac:dyDescent="0.25">
      <c r="B16" s="24"/>
      <c r="C16" s="4"/>
      <c r="D16" s="4"/>
      <c r="E16" s="5"/>
      <c r="F16" s="22"/>
      <c r="G16" s="22"/>
      <c r="H16" s="22"/>
    </row>
    <row r="17" spans="2:8" ht="15.75" customHeight="1" x14ac:dyDescent="0.25">
      <c r="B17" s="6" t="s">
        <v>46</v>
      </c>
      <c r="C17" s="4"/>
      <c r="D17" s="4"/>
      <c r="E17" s="5"/>
      <c r="F17" s="22"/>
      <c r="G17" s="22"/>
      <c r="H17" s="22"/>
    </row>
    <row r="18" spans="2:8" ht="15.75" customHeight="1" x14ac:dyDescent="0.25">
      <c r="B18" s="6" t="s">
        <v>35</v>
      </c>
      <c r="C18" s="4"/>
      <c r="D18" s="4"/>
      <c r="E18" s="4"/>
      <c r="F18" s="22"/>
      <c r="G18" s="22"/>
      <c r="H18" s="22"/>
    </row>
    <row r="19" spans="2:8" x14ac:dyDescent="0.25">
      <c r="B19" s="26" t="s">
        <v>34</v>
      </c>
      <c r="C19" s="4"/>
      <c r="D19" s="4"/>
      <c r="E19" s="4"/>
      <c r="F19" s="22"/>
      <c r="G19" s="22"/>
      <c r="H19" s="22"/>
    </row>
    <row r="20" spans="2:8" x14ac:dyDescent="0.25">
      <c r="B20" s="25" t="s">
        <v>33</v>
      </c>
      <c r="C20" s="4"/>
      <c r="D20" s="4"/>
      <c r="E20" s="4"/>
      <c r="F20" s="22"/>
      <c r="G20" s="22"/>
      <c r="H20" s="22"/>
    </row>
    <row r="21" spans="2:8" x14ac:dyDescent="0.25">
      <c r="B21" s="25" t="s">
        <v>24</v>
      </c>
      <c r="C21" s="4"/>
      <c r="D21" s="4"/>
      <c r="E21" s="4"/>
      <c r="F21" s="22"/>
      <c r="G21" s="22"/>
      <c r="H21" s="22"/>
    </row>
    <row r="22" spans="2:8" x14ac:dyDescent="0.25">
      <c r="B22" s="6" t="s">
        <v>32</v>
      </c>
      <c r="C22" s="4"/>
      <c r="D22" s="4"/>
      <c r="E22" s="5"/>
      <c r="F22" s="22"/>
      <c r="G22" s="22"/>
      <c r="H22" s="22"/>
    </row>
    <row r="23" spans="2:8" x14ac:dyDescent="0.25">
      <c r="B23" s="24" t="s">
        <v>31</v>
      </c>
      <c r="C23" s="4"/>
      <c r="D23" s="4"/>
      <c r="E23" s="5"/>
      <c r="F23" s="22"/>
      <c r="G23" s="22"/>
      <c r="H23" s="22"/>
    </row>
    <row r="24" spans="2:8" x14ac:dyDescent="0.25">
      <c r="B24" s="6" t="s">
        <v>30</v>
      </c>
      <c r="C24" s="4"/>
      <c r="D24" s="4"/>
      <c r="E24" s="5"/>
      <c r="F24" s="22"/>
      <c r="G24" s="22"/>
      <c r="H24" s="22"/>
    </row>
    <row r="25" spans="2:8" x14ac:dyDescent="0.25">
      <c r="B25" s="24" t="s">
        <v>29</v>
      </c>
      <c r="C25" s="4"/>
      <c r="D25" s="4"/>
      <c r="E25" s="5"/>
      <c r="F25" s="22"/>
      <c r="G25" s="22"/>
      <c r="H25" s="22"/>
    </row>
    <row r="26" spans="2:8" x14ac:dyDescent="0.25">
      <c r="B26" s="11" t="s">
        <v>15</v>
      </c>
      <c r="C26" s="4"/>
      <c r="D26" s="4"/>
      <c r="E26" s="5"/>
      <c r="F26" s="22"/>
      <c r="G26" s="22"/>
      <c r="H26" s="22"/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12"/>
  <sheetViews>
    <sheetView topLeftCell="B1" workbookViewId="0">
      <selection activeCell="G10" sqref="G10:G11"/>
    </sheetView>
  </sheetViews>
  <sheetFormatPr defaultRowHeight="15" x14ac:dyDescent="0.25"/>
  <cols>
    <col min="4" max="4" width="7" customWidth="1"/>
    <col min="5" max="5" width="25.140625" customWidth="1"/>
    <col min="6" max="8" width="25.28515625" style="101" customWidth="1"/>
    <col min="9" max="9" width="15.7109375" style="101" customWidth="1"/>
  </cols>
  <sheetData>
    <row r="2" spans="2:18" ht="15.75" x14ac:dyDescent="0.25">
      <c r="B2" s="226" t="s">
        <v>10</v>
      </c>
      <c r="C2" s="226"/>
      <c r="D2" s="226"/>
      <c r="E2" s="226"/>
      <c r="F2" s="226"/>
      <c r="G2" s="226"/>
      <c r="H2" s="226"/>
      <c r="I2" s="226"/>
      <c r="J2" s="29"/>
      <c r="K2" s="29"/>
      <c r="L2" s="29"/>
      <c r="M2" s="29"/>
      <c r="N2" s="29"/>
      <c r="O2" s="29"/>
      <c r="P2" s="29"/>
      <c r="Q2" s="29"/>
      <c r="R2" s="29"/>
    </row>
    <row r="3" spans="2:18" s="30" customFormat="1" ht="15.75" x14ac:dyDescent="0.25">
      <c r="B3" s="264" t="s">
        <v>60</v>
      </c>
      <c r="C3" s="264"/>
      <c r="D3" s="264"/>
      <c r="E3" s="264"/>
      <c r="F3" s="264"/>
      <c r="G3" s="264"/>
      <c r="H3" s="264"/>
      <c r="I3" s="264"/>
    </row>
    <row r="4" spans="2:18" s="30" customFormat="1" ht="15.75" x14ac:dyDescent="0.25">
      <c r="B4" s="31"/>
      <c r="C4" s="31"/>
      <c r="D4" s="31"/>
      <c r="E4" s="31"/>
      <c r="F4" s="111"/>
      <c r="G4" s="111"/>
      <c r="H4" s="111"/>
      <c r="I4" s="111"/>
    </row>
    <row r="5" spans="2:18" ht="25.5" x14ac:dyDescent="0.25">
      <c r="B5" s="255" t="s">
        <v>6</v>
      </c>
      <c r="C5" s="256"/>
      <c r="D5" s="256"/>
      <c r="E5" s="257"/>
      <c r="F5" s="34" t="s">
        <v>241</v>
      </c>
      <c r="G5" s="34" t="s">
        <v>242</v>
      </c>
      <c r="H5" s="34" t="s">
        <v>246</v>
      </c>
      <c r="I5" s="34" t="s">
        <v>50</v>
      </c>
    </row>
    <row r="6" spans="2:18" s="21" customFormat="1" ht="11.25" customHeight="1" x14ac:dyDescent="0.2">
      <c r="B6" s="258">
        <v>1</v>
      </c>
      <c r="C6" s="259"/>
      <c r="D6" s="259"/>
      <c r="E6" s="260"/>
      <c r="F6" s="110">
        <v>2</v>
      </c>
      <c r="G6" s="110">
        <v>3</v>
      </c>
      <c r="H6" s="110">
        <v>4</v>
      </c>
      <c r="I6" s="110" t="s">
        <v>48</v>
      </c>
    </row>
    <row r="7" spans="2:18" ht="27" customHeight="1" x14ac:dyDescent="0.25">
      <c r="B7" s="261" t="s">
        <v>166</v>
      </c>
      <c r="C7" s="262"/>
      <c r="D7" s="263"/>
      <c r="E7" s="99" t="s">
        <v>167</v>
      </c>
      <c r="F7" s="146">
        <v>3321951.34</v>
      </c>
      <c r="G7" s="146">
        <v>3321951.34</v>
      </c>
      <c r="H7" s="146">
        <v>1640009.59</v>
      </c>
      <c r="I7" s="81">
        <f>(H7/G7*100)</f>
        <v>49.368862519220407</v>
      </c>
    </row>
    <row r="8" spans="2:18" ht="33" customHeight="1" x14ac:dyDescent="0.25">
      <c r="B8" s="261" t="s">
        <v>168</v>
      </c>
      <c r="C8" s="262"/>
      <c r="D8" s="263"/>
      <c r="E8" s="99" t="s">
        <v>169</v>
      </c>
      <c r="F8" s="146">
        <v>3321951.34</v>
      </c>
      <c r="G8" s="146">
        <v>3321951.34</v>
      </c>
      <c r="H8" s="146">
        <v>1640009.59</v>
      </c>
      <c r="I8" s="81">
        <f>(H8/G8*100)</f>
        <v>49.368862519220407</v>
      </c>
    </row>
    <row r="10" spans="2:18" x14ac:dyDescent="0.25">
      <c r="G10" s="189"/>
      <c r="H10" s="189" t="s">
        <v>238</v>
      </c>
      <c r="I10" s="187"/>
      <c r="J10" s="187"/>
    </row>
    <row r="11" spans="2:18" x14ac:dyDescent="0.25">
      <c r="G11" s="189"/>
      <c r="H11" s="189" t="s">
        <v>239</v>
      </c>
      <c r="I11" s="187"/>
      <c r="J11" s="187"/>
    </row>
    <row r="12" spans="2:18" x14ac:dyDescent="0.25">
      <c r="H12" s="190"/>
    </row>
  </sheetData>
  <mergeCells count="6">
    <mergeCell ref="B8:D8"/>
    <mergeCell ref="B3:I3"/>
    <mergeCell ref="B2:I2"/>
    <mergeCell ref="B5:E5"/>
    <mergeCell ref="B6:E6"/>
    <mergeCell ref="B7:D7"/>
  </mergeCells>
  <pageMargins left="0.7" right="0.7" top="0.75" bottom="0.75" header="0.3" footer="0.3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08"/>
  <sheetViews>
    <sheetView tabSelected="1" topLeftCell="A151" workbookViewId="0">
      <selection activeCell="N290" sqref="N29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8.85546875" customWidth="1"/>
    <col min="6" max="8" width="25.28515625" style="145" customWidth="1"/>
    <col min="9" max="9" width="15.7109375" style="101" customWidth="1"/>
  </cols>
  <sheetData>
    <row r="1" spans="2:9" ht="18" x14ac:dyDescent="0.25">
      <c r="B1" s="2"/>
      <c r="C1" s="2"/>
      <c r="D1" s="2"/>
      <c r="E1" s="2"/>
      <c r="F1" s="132"/>
      <c r="G1" s="132"/>
      <c r="H1" s="132"/>
      <c r="I1" s="102"/>
    </row>
    <row r="2" spans="2:9" ht="15.75" x14ac:dyDescent="0.25">
      <c r="B2" s="278" t="s">
        <v>61</v>
      </c>
      <c r="C2" s="278"/>
      <c r="D2" s="278"/>
      <c r="E2" s="278"/>
      <c r="F2" s="278"/>
      <c r="G2" s="278"/>
      <c r="H2" s="278"/>
      <c r="I2" s="278"/>
    </row>
    <row r="3" spans="2:9" ht="18" x14ac:dyDescent="0.25">
      <c r="B3" s="2"/>
      <c r="C3" s="2"/>
      <c r="D3" s="2"/>
      <c r="E3" s="2"/>
      <c r="F3" s="132"/>
      <c r="G3" s="132"/>
      <c r="H3" s="132"/>
      <c r="I3" s="102"/>
    </row>
    <row r="4" spans="2:9" ht="25.5" x14ac:dyDescent="0.25">
      <c r="B4" s="255" t="s">
        <v>6</v>
      </c>
      <c r="C4" s="256"/>
      <c r="D4" s="256"/>
      <c r="E4" s="257"/>
      <c r="F4" s="133" t="s">
        <v>241</v>
      </c>
      <c r="G4" s="133" t="s">
        <v>242</v>
      </c>
      <c r="H4" s="133" t="s">
        <v>246</v>
      </c>
      <c r="I4" s="34" t="s">
        <v>50</v>
      </c>
    </row>
    <row r="5" spans="2:9" s="21" customFormat="1" ht="11.25" x14ac:dyDescent="0.2">
      <c r="B5" s="258">
        <v>1</v>
      </c>
      <c r="C5" s="259"/>
      <c r="D5" s="259"/>
      <c r="E5" s="260"/>
      <c r="F5" s="134">
        <v>2</v>
      </c>
      <c r="G5" s="134">
        <v>3</v>
      </c>
      <c r="H5" s="134">
        <v>4</v>
      </c>
      <c r="I5" s="110" t="s">
        <v>48</v>
      </c>
    </row>
    <row r="6" spans="2:9" s="38" customFormat="1" ht="24.95" customHeight="1" x14ac:dyDescent="0.25">
      <c r="B6" s="279" t="s">
        <v>166</v>
      </c>
      <c r="C6" s="280"/>
      <c r="D6" s="281"/>
      <c r="E6" s="116" t="s">
        <v>167</v>
      </c>
      <c r="F6" s="135">
        <f>SUM(F7)</f>
        <v>3321951.34</v>
      </c>
      <c r="G6" s="135">
        <f>SUM(G7)</f>
        <v>3321951.34</v>
      </c>
      <c r="H6" s="135">
        <f>SUM(H7)</f>
        <v>1640009.5899999999</v>
      </c>
      <c r="I6" s="117">
        <f>(H6/G6*100)</f>
        <v>49.3688625192204</v>
      </c>
    </row>
    <row r="7" spans="2:9" s="38" customFormat="1" ht="24.95" customHeight="1" x14ac:dyDescent="0.25">
      <c r="B7" s="282" t="s">
        <v>168</v>
      </c>
      <c r="C7" s="283"/>
      <c r="D7" s="284"/>
      <c r="E7" s="118" t="s">
        <v>169</v>
      </c>
      <c r="F7" s="136">
        <f>SUM(F8:F18)</f>
        <v>3321951.34</v>
      </c>
      <c r="G7" s="136">
        <f>SUM(G8:G18)</f>
        <v>3321951.34</v>
      </c>
      <c r="H7" s="136">
        <f>SUM(H8:H18)</f>
        <v>1640009.5899999999</v>
      </c>
      <c r="I7" s="119">
        <f t="shared" ref="I7:I36" si="0">(H7/G7*100)</f>
        <v>49.3688625192204</v>
      </c>
    </row>
    <row r="8" spans="2:9" s="38" customFormat="1" ht="24.95" customHeight="1" x14ac:dyDescent="0.25">
      <c r="B8" s="261" t="s">
        <v>176</v>
      </c>
      <c r="C8" s="262"/>
      <c r="D8" s="263"/>
      <c r="E8" s="90" t="s">
        <v>178</v>
      </c>
      <c r="F8" s="137">
        <f>SUM(F198,F232,F243)</f>
        <v>46889.33</v>
      </c>
      <c r="G8" s="137">
        <f>SUM(G198,G232,G243)</f>
        <v>46889.33</v>
      </c>
      <c r="H8" s="137">
        <f>SUM(H198,H232,H243)</f>
        <v>27966.13</v>
      </c>
      <c r="I8" s="112">
        <f t="shared" si="0"/>
        <v>59.642844118267412</v>
      </c>
    </row>
    <row r="9" spans="2:9" s="38" customFormat="1" ht="24.95" customHeight="1" x14ac:dyDescent="0.25">
      <c r="B9" s="261" t="s">
        <v>170</v>
      </c>
      <c r="C9" s="262"/>
      <c r="D9" s="263"/>
      <c r="E9" s="91" t="s">
        <v>171</v>
      </c>
      <c r="F9" s="137">
        <f>SUM(F21)</f>
        <v>5610</v>
      </c>
      <c r="G9" s="137">
        <f>SUM(G21)</f>
        <v>5610</v>
      </c>
      <c r="H9" s="137">
        <v>5336.23</v>
      </c>
      <c r="I9" s="112">
        <f t="shared" si="0"/>
        <v>95.119964349376104</v>
      </c>
    </row>
    <row r="10" spans="2:9" s="38" customFormat="1" ht="24.95" customHeight="1" x14ac:dyDescent="0.25">
      <c r="B10" s="261" t="s">
        <v>172</v>
      </c>
      <c r="C10" s="262"/>
      <c r="D10" s="263"/>
      <c r="E10" s="91" t="s">
        <v>173</v>
      </c>
      <c r="F10" s="137">
        <f>SUM(F34,F164,F278)</f>
        <v>224700</v>
      </c>
      <c r="G10" s="137">
        <f>SUM(G34,G164,G278)</f>
        <v>224700</v>
      </c>
      <c r="H10" s="138">
        <f>SUM(H34,H164,H278)</f>
        <v>105185.02</v>
      </c>
      <c r="I10" s="112">
        <f t="shared" si="0"/>
        <v>46.811312861593237</v>
      </c>
    </row>
    <row r="11" spans="2:9" s="38" customFormat="1" ht="24.95" customHeight="1" x14ac:dyDescent="0.25">
      <c r="B11" s="261" t="s">
        <v>174</v>
      </c>
      <c r="C11" s="262"/>
      <c r="D11" s="263"/>
      <c r="E11" s="91" t="s">
        <v>179</v>
      </c>
      <c r="F11" s="137">
        <f>SUM(F65,F140)</f>
        <v>112900</v>
      </c>
      <c r="G11" s="137">
        <f>SUM(G65,G140)</f>
        <v>112900</v>
      </c>
      <c r="H11" s="137">
        <f>SUM(H65,H141)</f>
        <v>56364.58</v>
      </c>
      <c r="I11" s="112">
        <f t="shared" si="0"/>
        <v>49.92434012400355</v>
      </c>
    </row>
    <row r="12" spans="2:9" s="38" customFormat="1" ht="24.95" customHeight="1" x14ac:dyDescent="0.25">
      <c r="B12" s="261" t="s">
        <v>180</v>
      </c>
      <c r="C12" s="262"/>
      <c r="D12" s="263"/>
      <c r="E12" s="91" t="s">
        <v>181</v>
      </c>
      <c r="F12" s="137">
        <f>SUM(F89,F286)</f>
        <v>8139.82</v>
      </c>
      <c r="G12" s="137">
        <f>SUM(G89,G286)</f>
        <v>8139.82</v>
      </c>
      <c r="H12" s="138">
        <f>SUM(H89,H286)</f>
        <v>4930.7</v>
      </c>
      <c r="I12" s="112">
        <f t="shared" si="0"/>
        <v>60.575049571120744</v>
      </c>
    </row>
    <row r="13" spans="2:9" s="38" customFormat="1" ht="24.95" customHeight="1" x14ac:dyDescent="0.25">
      <c r="B13" s="261" t="s">
        <v>177</v>
      </c>
      <c r="C13" s="262"/>
      <c r="D13" s="263"/>
      <c r="E13" s="91" t="s">
        <v>182</v>
      </c>
      <c r="F13" s="137">
        <f>SUM(F203)</f>
        <v>3960.55</v>
      </c>
      <c r="G13" s="137">
        <f>SUM(G203)</f>
        <v>3960.55</v>
      </c>
      <c r="H13" s="137">
        <f>SUM(H203)</f>
        <v>3960.55</v>
      </c>
      <c r="I13" s="112">
        <v>0</v>
      </c>
    </row>
    <row r="14" spans="2:9" s="38" customFormat="1" ht="24.95" customHeight="1" x14ac:dyDescent="0.25">
      <c r="B14" s="261" t="s">
        <v>183</v>
      </c>
      <c r="C14" s="262"/>
      <c r="D14" s="263"/>
      <c r="E14" s="91" t="s">
        <v>184</v>
      </c>
      <c r="F14" s="138">
        <f>SUM(F208)</f>
        <v>17712.38</v>
      </c>
      <c r="G14" s="138">
        <f>SUM(G208)</f>
        <v>17712.38</v>
      </c>
      <c r="H14" s="137">
        <f>SUM(H208)</f>
        <v>11136.04</v>
      </c>
      <c r="I14" s="112">
        <f t="shared" si="0"/>
        <v>62.871505692628546</v>
      </c>
    </row>
    <row r="15" spans="2:9" s="38" customFormat="1" ht="24.95" customHeight="1" x14ac:dyDescent="0.25">
      <c r="B15" s="261" t="s">
        <v>175</v>
      </c>
      <c r="C15" s="262"/>
      <c r="D15" s="263"/>
      <c r="E15" s="91" t="s">
        <v>185</v>
      </c>
      <c r="F15" s="137">
        <f>SUM(F97,F147,F157,F185,F250,F257,F293)</f>
        <v>2893278.82</v>
      </c>
      <c r="G15" s="137">
        <f>SUM(G97,G147,G157,G185,G250,G257,G293)</f>
        <v>2893278.82</v>
      </c>
      <c r="H15" s="137">
        <f>SUM(H97,H147,H157,H185,H250,H257,H293)</f>
        <v>1415313.0999999999</v>
      </c>
      <c r="I15" s="112">
        <f t="shared" si="0"/>
        <v>48.917273033505978</v>
      </c>
    </row>
    <row r="16" spans="2:9" s="38" customFormat="1" ht="24.95" customHeight="1" x14ac:dyDescent="0.25">
      <c r="B16" s="261" t="s">
        <v>206</v>
      </c>
      <c r="C16" s="262"/>
      <c r="D16" s="263"/>
      <c r="E16" s="91" t="s">
        <v>207</v>
      </c>
      <c r="F16" s="137">
        <f>SUM(F221)</f>
        <v>5318.29</v>
      </c>
      <c r="G16" s="137">
        <f>SUM(G221)</f>
        <v>5318.29</v>
      </c>
      <c r="H16" s="137">
        <f>SUM(H221)</f>
        <v>2290.86</v>
      </c>
      <c r="I16" s="112">
        <f t="shared" si="0"/>
        <v>43.075123770986536</v>
      </c>
    </row>
    <row r="17" spans="2:9" s="38" customFormat="1" ht="24.95" customHeight="1" x14ac:dyDescent="0.25">
      <c r="B17" s="261" t="s">
        <v>186</v>
      </c>
      <c r="C17" s="262"/>
      <c r="D17" s="263"/>
      <c r="E17" s="91" t="s">
        <v>187</v>
      </c>
      <c r="F17" s="137">
        <f>SUM(F125,F269)</f>
        <v>3042.15</v>
      </c>
      <c r="G17" s="137">
        <f>SUM(G125,G269)</f>
        <v>3042.15</v>
      </c>
      <c r="H17" s="137">
        <f>SUM(H125,H269)</f>
        <v>2528.9499999999998</v>
      </c>
      <c r="I17" s="112">
        <f t="shared" si="0"/>
        <v>83.130351889288818</v>
      </c>
    </row>
    <row r="18" spans="2:9" s="38" customFormat="1" ht="24.95" customHeight="1" x14ac:dyDescent="0.25">
      <c r="B18" s="261" t="s">
        <v>188</v>
      </c>
      <c r="C18" s="262"/>
      <c r="D18" s="263"/>
      <c r="E18" s="91" t="s">
        <v>189</v>
      </c>
      <c r="F18" s="137">
        <f>SUM(F135)</f>
        <v>400</v>
      </c>
      <c r="G18" s="137">
        <f>SUM(G135)</f>
        <v>400</v>
      </c>
      <c r="H18" s="137">
        <f>SUM(H135,H299)</f>
        <v>4997.43</v>
      </c>
      <c r="I18" s="112">
        <f t="shared" si="0"/>
        <v>1249.3575000000001</v>
      </c>
    </row>
    <row r="19" spans="2:9" s="38" customFormat="1" ht="24.95" customHeight="1" x14ac:dyDescent="0.25">
      <c r="B19" s="272" t="s">
        <v>190</v>
      </c>
      <c r="C19" s="273"/>
      <c r="D19" s="274"/>
      <c r="E19" s="120" t="s">
        <v>192</v>
      </c>
      <c r="F19" s="139">
        <f>SUM(F20,F146,F156)</f>
        <v>2944040.9899999998</v>
      </c>
      <c r="G19" s="139">
        <f>SUM(G20,G146,G156)</f>
        <v>2944040.9899999998</v>
      </c>
      <c r="H19" s="139">
        <f>SUM(H20,H146,H156)</f>
        <v>1441503.67</v>
      </c>
      <c r="I19" s="121">
        <f t="shared" si="0"/>
        <v>48.96343749616068</v>
      </c>
    </row>
    <row r="20" spans="2:9" s="38" customFormat="1" ht="24.95" customHeight="1" x14ac:dyDescent="0.25">
      <c r="B20" s="275" t="s">
        <v>227</v>
      </c>
      <c r="C20" s="276"/>
      <c r="D20" s="277"/>
      <c r="E20" s="123" t="s">
        <v>191</v>
      </c>
      <c r="F20" s="140">
        <f>SUM(F21,F34,F65,F89,F97,F125,F135)</f>
        <v>2744040.9899999998</v>
      </c>
      <c r="G20" s="140">
        <f>SUM(G21,G34,G65,G89,G97,G125,G135)</f>
        <v>2744040.9899999998</v>
      </c>
      <c r="H20" s="140">
        <f>SUM(H21,H34,H65,H89,H97,H125,H135)</f>
        <v>1356732.79</v>
      </c>
      <c r="I20" s="124">
        <f t="shared" si="0"/>
        <v>49.442876215927086</v>
      </c>
    </row>
    <row r="21" spans="2:9" s="38" customFormat="1" ht="24.95" customHeight="1" x14ac:dyDescent="0.25">
      <c r="B21" s="265" t="s">
        <v>170</v>
      </c>
      <c r="C21" s="266"/>
      <c r="D21" s="267"/>
      <c r="E21" s="126" t="s">
        <v>171</v>
      </c>
      <c r="F21" s="141">
        <v>5610</v>
      </c>
      <c r="G21" s="141">
        <v>5610</v>
      </c>
      <c r="H21" s="141">
        <v>5336.23</v>
      </c>
      <c r="I21" s="122">
        <f t="shared" si="0"/>
        <v>95.119964349376104</v>
      </c>
    </row>
    <row r="22" spans="2:9" s="38" customFormat="1" ht="24.95" customHeight="1" x14ac:dyDescent="0.25">
      <c r="B22" s="268">
        <v>3</v>
      </c>
      <c r="C22" s="268"/>
      <c r="D22" s="268"/>
      <c r="E22" s="39" t="s">
        <v>3</v>
      </c>
      <c r="F22" s="137">
        <v>5610</v>
      </c>
      <c r="G22" s="137">
        <v>5610</v>
      </c>
      <c r="H22" s="137">
        <v>5336.23</v>
      </c>
      <c r="I22" s="112">
        <f t="shared" si="0"/>
        <v>95.119964349376104</v>
      </c>
    </row>
    <row r="23" spans="2:9" s="38" customFormat="1" ht="24.95" customHeight="1" x14ac:dyDescent="0.25">
      <c r="B23" s="269">
        <v>32</v>
      </c>
      <c r="C23" s="270"/>
      <c r="D23" s="271"/>
      <c r="E23" s="39" t="s">
        <v>12</v>
      </c>
      <c r="F23" s="137">
        <v>5610</v>
      </c>
      <c r="G23" s="137">
        <v>5610</v>
      </c>
      <c r="H23" s="137">
        <f>SUM(H24,H26,H29,H31)</f>
        <v>5336.2300000000005</v>
      </c>
      <c r="I23" s="112">
        <f t="shared" si="0"/>
        <v>95.119964349376119</v>
      </c>
    </row>
    <row r="24" spans="2:9" s="38" customFormat="1" ht="24.95" customHeight="1" x14ac:dyDescent="0.25">
      <c r="B24" s="83">
        <v>322</v>
      </c>
      <c r="C24" s="84"/>
      <c r="D24" s="85"/>
      <c r="E24" s="92" t="s">
        <v>79</v>
      </c>
      <c r="F24" s="137"/>
      <c r="G24" s="137"/>
      <c r="H24" s="137">
        <f>SUM(H25:H25)</f>
        <v>225.88</v>
      </c>
      <c r="I24" s="112">
        <v>0</v>
      </c>
    </row>
    <row r="25" spans="2:9" s="38" customFormat="1" ht="24.95" customHeight="1" x14ac:dyDescent="0.25">
      <c r="B25" s="83">
        <v>3221</v>
      </c>
      <c r="C25" s="84"/>
      <c r="D25" s="85"/>
      <c r="E25" s="92" t="s">
        <v>81</v>
      </c>
      <c r="F25" s="137"/>
      <c r="G25" s="137"/>
      <c r="H25" s="137">
        <v>225.88</v>
      </c>
      <c r="I25" s="112">
        <v>0</v>
      </c>
    </row>
    <row r="26" spans="2:9" s="38" customFormat="1" ht="24.95" customHeight="1" x14ac:dyDescent="0.25">
      <c r="B26" s="83">
        <v>323</v>
      </c>
      <c r="C26" s="84"/>
      <c r="D26" s="85"/>
      <c r="E26" s="92" t="s">
        <v>89</v>
      </c>
      <c r="F26" s="137"/>
      <c r="G26" s="137"/>
      <c r="H26" s="137">
        <f>SUM(H27:H28)</f>
        <v>3846.81</v>
      </c>
      <c r="I26" s="112">
        <v>0</v>
      </c>
    </row>
    <row r="27" spans="2:9" s="38" customFormat="1" ht="24.95" customHeight="1" x14ac:dyDescent="0.25">
      <c r="B27" s="83">
        <v>3237</v>
      </c>
      <c r="C27" s="84"/>
      <c r="D27" s="85"/>
      <c r="E27" s="92" t="s">
        <v>97</v>
      </c>
      <c r="F27" s="137"/>
      <c r="G27" s="137"/>
      <c r="H27" s="137">
        <v>2140.31</v>
      </c>
      <c r="I27" s="112">
        <v>0</v>
      </c>
    </row>
    <row r="28" spans="2:9" s="38" customFormat="1" ht="24.95" customHeight="1" x14ac:dyDescent="0.25">
      <c r="B28" s="83">
        <v>3239</v>
      </c>
      <c r="C28" s="84"/>
      <c r="D28" s="85"/>
      <c r="E28" s="92" t="s">
        <v>101</v>
      </c>
      <c r="F28" s="137"/>
      <c r="G28" s="137"/>
      <c r="H28" s="137">
        <v>1706.5</v>
      </c>
      <c r="I28" s="112">
        <v>0</v>
      </c>
    </row>
    <row r="29" spans="2:9" s="38" customFormat="1" ht="33" customHeight="1" x14ac:dyDescent="0.25">
      <c r="B29" s="83">
        <v>324</v>
      </c>
      <c r="C29" s="84"/>
      <c r="D29" s="85"/>
      <c r="E29" s="89" t="s">
        <v>193</v>
      </c>
      <c r="F29" s="137"/>
      <c r="G29" s="137"/>
      <c r="H29" s="137">
        <v>550</v>
      </c>
      <c r="I29" s="112">
        <v>0</v>
      </c>
    </row>
    <row r="30" spans="2:9" s="38" customFormat="1" ht="30" customHeight="1" x14ac:dyDescent="0.25">
      <c r="B30" s="83">
        <v>3241</v>
      </c>
      <c r="C30" s="84"/>
      <c r="D30" s="85"/>
      <c r="E30" s="89" t="s">
        <v>193</v>
      </c>
      <c r="F30" s="137"/>
      <c r="G30" s="137"/>
      <c r="H30" s="137">
        <v>550</v>
      </c>
      <c r="I30" s="112">
        <v>0</v>
      </c>
    </row>
    <row r="31" spans="2:9" s="38" customFormat="1" ht="24.95" customHeight="1" x14ac:dyDescent="0.25">
      <c r="B31" s="83">
        <v>329</v>
      </c>
      <c r="C31" s="84"/>
      <c r="D31" s="85"/>
      <c r="E31" s="92" t="s">
        <v>103</v>
      </c>
      <c r="F31" s="137"/>
      <c r="G31" s="137"/>
      <c r="H31" s="137">
        <f>SUM(H32:H33)</f>
        <v>713.54</v>
      </c>
      <c r="I31" s="112">
        <v>0</v>
      </c>
    </row>
    <row r="32" spans="2:9" s="38" customFormat="1" ht="24.95" customHeight="1" x14ac:dyDescent="0.25">
      <c r="B32" s="83">
        <v>3293</v>
      </c>
      <c r="C32" s="84"/>
      <c r="D32" s="85"/>
      <c r="E32" s="92" t="s">
        <v>106</v>
      </c>
      <c r="F32" s="137"/>
      <c r="G32" s="137"/>
      <c r="H32" s="137">
        <v>675.23</v>
      </c>
      <c r="I32" s="112">
        <v>0</v>
      </c>
    </row>
    <row r="33" spans="2:9" s="38" customFormat="1" ht="24.95" customHeight="1" x14ac:dyDescent="0.25">
      <c r="B33" s="83">
        <v>3299</v>
      </c>
      <c r="C33" s="84"/>
      <c r="D33" s="85"/>
      <c r="E33" s="92" t="s">
        <v>103</v>
      </c>
      <c r="F33" s="137"/>
      <c r="G33" s="137"/>
      <c r="H33" s="137">
        <v>38.31</v>
      </c>
      <c r="I33" s="112">
        <v>0</v>
      </c>
    </row>
    <row r="34" spans="2:9" s="38" customFormat="1" ht="24.95" customHeight="1" x14ac:dyDescent="0.25">
      <c r="B34" s="265" t="s">
        <v>172</v>
      </c>
      <c r="C34" s="266"/>
      <c r="D34" s="267"/>
      <c r="E34" s="126" t="s">
        <v>173</v>
      </c>
      <c r="F34" s="141">
        <v>53150</v>
      </c>
      <c r="G34" s="141">
        <v>53150</v>
      </c>
      <c r="H34" s="141">
        <v>27116.29</v>
      </c>
      <c r="I34" s="122">
        <f t="shared" si="0"/>
        <v>51.018419567262463</v>
      </c>
    </row>
    <row r="35" spans="2:9" s="38" customFormat="1" ht="24.95" customHeight="1" x14ac:dyDescent="0.25">
      <c r="B35" s="268">
        <v>3</v>
      </c>
      <c r="C35" s="268"/>
      <c r="D35" s="268"/>
      <c r="E35" s="39" t="s">
        <v>3</v>
      </c>
      <c r="F35" s="137">
        <f>SUM(F36,F59,F62)</f>
        <v>53150</v>
      </c>
      <c r="G35" s="137">
        <f>SUM(G36,G59,G62)</f>
        <v>53150</v>
      </c>
      <c r="H35" s="137">
        <f>SUM(H36,H59,H62)</f>
        <v>27116.29</v>
      </c>
      <c r="I35" s="112">
        <f t="shared" si="0"/>
        <v>51.018419567262463</v>
      </c>
    </row>
    <row r="36" spans="2:9" s="38" customFormat="1" ht="24.95" customHeight="1" x14ac:dyDescent="0.25">
      <c r="B36" s="269">
        <v>32</v>
      </c>
      <c r="C36" s="270"/>
      <c r="D36" s="271"/>
      <c r="E36" s="39" t="s">
        <v>12</v>
      </c>
      <c r="F36" s="137">
        <v>51542.01</v>
      </c>
      <c r="G36" s="137">
        <v>51542.01</v>
      </c>
      <c r="H36" s="137">
        <f>SUM(H37,H41,H46,H52,H54)</f>
        <v>25671.14</v>
      </c>
      <c r="I36" s="112">
        <f t="shared" si="0"/>
        <v>49.80624542969899</v>
      </c>
    </row>
    <row r="37" spans="2:9" s="38" customFormat="1" ht="24.95" customHeight="1" x14ac:dyDescent="0.25">
      <c r="B37" s="83">
        <v>321</v>
      </c>
      <c r="C37" s="84"/>
      <c r="D37" s="85"/>
      <c r="E37" s="92" t="s">
        <v>27</v>
      </c>
      <c r="F37" s="137"/>
      <c r="G37" s="137"/>
      <c r="H37" s="137">
        <f>SUM(H38:H40)</f>
        <v>4368.38</v>
      </c>
      <c r="I37" s="112">
        <v>0</v>
      </c>
    </row>
    <row r="38" spans="2:9" s="38" customFormat="1" ht="24.95" customHeight="1" x14ac:dyDescent="0.25">
      <c r="B38" s="83">
        <v>3211</v>
      </c>
      <c r="C38" s="84"/>
      <c r="D38" s="85"/>
      <c r="E38" s="92" t="s">
        <v>28</v>
      </c>
      <c r="F38" s="137"/>
      <c r="G38" s="137"/>
      <c r="H38" s="137">
        <v>3925.38</v>
      </c>
      <c r="I38" s="112">
        <v>0</v>
      </c>
    </row>
    <row r="39" spans="2:9" s="38" customFormat="1" ht="24.95" customHeight="1" x14ac:dyDescent="0.25">
      <c r="B39" s="83">
        <v>3213</v>
      </c>
      <c r="C39" s="84"/>
      <c r="D39" s="85"/>
      <c r="E39" s="92" t="s">
        <v>77</v>
      </c>
      <c r="F39" s="137"/>
      <c r="G39" s="137"/>
      <c r="H39" s="137">
        <v>40</v>
      </c>
      <c r="I39" s="112">
        <v>0</v>
      </c>
    </row>
    <row r="40" spans="2:9" s="38" customFormat="1" ht="24.95" customHeight="1" x14ac:dyDescent="0.25">
      <c r="B40" s="83">
        <v>3214</v>
      </c>
      <c r="C40" s="84"/>
      <c r="D40" s="85"/>
      <c r="E40" s="92" t="s">
        <v>78</v>
      </c>
      <c r="F40" s="137"/>
      <c r="G40" s="137"/>
      <c r="H40" s="137">
        <v>403</v>
      </c>
      <c r="I40" s="112">
        <v>0</v>
      </c>
    </row>
    <row r="41" spans="2:9" s="38" customFormat="1" ht="24.95" customHeight="1" x14ac:dyDescent="0.25">
      <c r="B41" s="83">
        <v>322</v>
      </c>
      <c r="C41" s="84"/>
      <c r="D41" s="85"/>
      <c r="E41" s="92" t="s">
        <v>79</v>
      </c>
      <c r="F41" s="137"/>
      <c r="G41" s="137"/>
      <c r="H41" s="137">
        <f>SUM(H42:H45)</f>
        <v>3611.6200000000003</v>
      </c>
      <c r="I41" s="112">
        <v>0</v>
      </c>
    </row>
    <row r="42" spans="2:9" s="38" customFormat="1" ht="24.95" customHeight="1" x14ac:dyDescent="0.25">
      <c r="B42" s="83">
        <v>3221</v>
      </c>
      <c r="C42" s="84"/>
      <c r="D42" s="85"/>
      <c r="E42" s="92" t="s">
        <v>81</v>
      </c>
      <c r="F42" s="137"/>
      <c r="G42" s="137"/>
      <c r="H42" s="137">
        <v>2424.06</v>
      </c>
      <c r="I42" s="112">
        <v>0</v>
      </c>
    </row>
    <row r="43" spans="2:9" s="38" customFormat="1" ht="24.95" customHeight="1" x14ac:dyDescent="0.25">
      <c r="B43" s="83">
        <v>3222</v>
      </c>
      <c r="C43" s="84"/>
      <c r="D43" s="85"/>
      <c r="E43" s="92" t="s">
        <v>82</v>
      </c>
      <c r="F43" s="137"/>
      <c r="G43" s="137"/>
      <c r="H43" s="137">
        <v>180.4</v>
      </c>
      <c r="I43" s="112">
        <v>0</v>
      </c>
    </row>
    <row r="44" spans="2:9" s="38" customFormat="1" ht="24.95" customHeight="1" x14ac:dyDescent="0.25">
      <c r="B44" s="215">
        <v>3224</v>
      </c>
      <c r="C44" s="216"/>
      <c r="D44" s="217"/>
      <c r="E44" s="89" t="s">
        <v>194</v>
      </c>
      <c r="F44" s="137"/>
      <c r="G44" s="137"/>
      <c r="H44" s="137">
        <v>27.84</v>
      </c>
      <c r="I44" s="112"/>
    </row>
    <row r="45" spans="2:9" s="38" customFormat="1" ht="24.95" customHeight="1" x14ac:dyDescent="0.25">
      <c r="B45" s="83">
        <v>3225</v>
      </c>
      <c r="C45" s="84"/>
      <c r="D45" s="85"/>
      <c r="E45" s="89" t="s">
        <v>87</v>
      </c>
      <c r="F45" s="137"/>
      <c r="G45" s="137"/>
      <c r="H45" s="137">
        <v>979.32</v>
      </c>
      <c r="I45" s="112">
        <v>0</v>
      </c>
    </row>
    <row r="46" spans="2:9" s="38" customFormat="1" ht="24.95" customHeight="1" x14ac:dyDescent="0.25">
      <c r="B46" s="83">
        <v>323</v>
      </c>
      <c r="C46" s="84"/>
      <c r="D46" s="85"/>
      <c r="E46" s="89" t="s">
        <v>89</v>
      </c>
      <c r="F46" s="137"/>
      <c r="G46" s="137"/>
      <c r="H46" s="137">
        <f>SUM(H47:H51)</f>
        <v>14557.98</v>
      </c>
      <c r="I46" s="112">
        <v>0</v>
      </c>
    </row>
    <row r="47" spans="2:9" s="38" customFormat="1" ht="24.95" customHeight="1" x14ac:dyDescent="0.25">
      <c r="B47" s="83">
        <v>3231</v>
      </c>
      <c r="C47" s="84"/>
      <c r="D47" s="85"/>
      <c r="E47" s="89" t="s">
        <v>91</v>
      </c>
      <c r="F47" s="137"/>
      <c r="G47" s="137"/>
      <c r="H47" s="137">
        <v>7168.12</v>
      </c>
      <c r="I47" s="112">
        <v>0</v>
      </c>
    </row>
    <row r="48" spans="2:9" s="38" customFormat="1" ht="24.95" customHeight="1" x14ac:dyDescent="0.25">
      <c r="B48" s="83">
        <v>3232</v>
      </c>
      <c r="C48" s="84"/>
      <c r="D48" s="85"/>
      <c r="E48" s="89" t="s">
        <v>93</v>
      </c>
      <c r="F48" s="137"/>
      <c r="G48" s="137"/>
      <c r="H48" s="137">
        <v>2683.24</v>
      </c>
      <c r="I48" s="112">
        <v>0</v>
      </c>
    </row>
    <row r="49" spans="2:9" s="38" customFormat="1" ht="24.95" customHeight="1" x14ac:dyDescent="0.25">
      <c r="B49" s="83">
        <v>3237</v>
      </c>
      <c r="C49" s="84"/>
      <c r="D49" s="85"/>
      <c r="E49" s="92" t="s">
        <v>97</v>
      </c>
      <c r="F49" s="137"/>
      <c r="G49" s="137"/>
      <c r="H49" s="137">
        <v>1221.42</v>
      </c>
      <c r="I49" s="112">
        <v>0</v>
      </c>
    </row>
    <row r="50" spans="2:9" s="38" customFormat="1" ht="24.95" customHeight="1" x14ac:dyDescent="0.25">
      <c r="B50" s="83">
        <v>3238</v>
      </c>
      <c r="C50" s="84"/>
      <c r="D50" s="85"/>
      <c r="E50" s="89" t="s">
        <v>99</v>
      </c>
      <c r="F50" s="137"/>
      <c r="G50" s="137"/>
      <c r="H50" s="137">
        <v>247.5</v>
      </c>
      <c r="I50" s="112">
        <v>0</v>
      </c>
    </row>
    <row r="51" spans="2:9" s="38" customFormat="1" ht="24.95" customHeight="1" x14ac:dyDescent="0.25">
      <c r="B51" s="83">
        <v>3239</v>
      </c>
      <c r="C51" s="84"/>
      <c r="D51" s="85"/>
      <c r="E51" s="89" t="s">
        <v>101</v>
      </c>
      <c r="F51" s="137"/>
      <c r="G51" s="137"/>
      <c r="H51" s="137">
        <v>3237.7</v>
      </c>
      <c r="I51" s="112">
        <v>0</v>
      </c>
    </row>
    <row r="52" spans="2:9" s="38" customFormat="1" ht="24.95" customHeight="1" x14ac:dyDescent="0.25">
      <c r="B52" s="83">
        <v>324</v>
      </c>
      <c r="C52" s="84"/>
      <c r="D52" s="85"/>
      <c r="E52" s="89" t="s">
        <v>193</v>
      </c>
      <c r="F52" s="137"/>
      <c r="G52" s="137"/>
      <c r="H52" s="137">
        <v>585</v>
      </c>
      <c r="I52" s="112">
        <v>0</v>
      </c>
    </row>
    <row r="53" spans="2:9" s="38" customFormat="1" ht="24.95" customHeight="1" x14ac:dyDescent="0.25">
      <c r="B53" s="83">
        <v>3241</v>
      </c>
      <c r="C53" s="84"/>
      <c r="D53" s="85"/>
      <c r="E53" s="89" t="s">
        <v>193</v>
      </c>
      <c r="F53" s="137"/>
      <c r="G53" s="137"/>
      <c r="H53" s="137">
        <v>585</v>
      </c>
      <c r="I53" s="112">
        <v>0</v>
      </c>
    </row>
    <row r="54" spans="2:9" s="38" customFormat="1" ht="24.95" customHeight="1" x14ac:dyDescent="0.25">
      <c r="B54" s="83">
        <v>329</v>
      </c>
      <c r="C54" s="84"/>
      <c r="D54" s="85"/>
      <c r="E54" s="89" t="s">
        <v>103</v>
      </c>
      <c r="F54" s="137"/>
      <c r="G54" s="137"/>
      <c r="H54" s="137">
        <f>SUM(H55:H58)</f>
        <v>2548.16</v>
      </c>
      <c r="I54" s="112">
        <v>0</v>
      </c>
    </row>
    <row r="55" spans="2:9" s="38" customFormat="1" ht="24.95" customHeight="1" x14ac:dyDescent="0.25">
      <c r="B55" s="83">
        <v>3293</v>
      </c>
      <c r="C55" s="84"/>
      <c r="D55" s="85"/>
      <c r="E55" s="89" t="s">
        <v>106</v>
      </c>
      <c r="F55" s="137"/>
      <c r="G55" s="137"/>
      <c r="H55" s="137">
        <v>949.06</v>
      </c>
      <c r="I55" s="112">
        <v>0</v>
      </c>
    </row>
    <row r="56" spans="2:9" s="38" customFormat="1" ht="24.95" customHeight="1" x14ac:dyDescent="0.25">
      <c r="B56" s="83">
        <v>3294</v>
      </c>
      <c r="C56" s="84"/>
      <c r="D56" s="85"/>
      <c r="E56" s="89" t="s">
        <v>107</v>
      </c>
      <c r="F56" s="137"/>
      <c r="G56" s="137"/>
      <c r="H56" s="137">
        <v>720</v>
      </c>
      <c r="I56" s="112">
        <v>0</v>
      </c>
    </row>
    <row r="57" spans="2:9" s="38" customFormat="1" ht="24.95" customHeight="1" x14ac:dyDescent="0.25">
      <c r="B57" s="83">
        <v>3295</v>
      </c>
      <c r="C57" s="84"/>
      <c r="D57" s="85"/>
      <c r="E57" s="89" t="s">
        <v>108</v>
      </c>
      <c r="F57" s="137"/>
      <c r="G57" s="137"/>
      <c r="H57" s="137">
        <v>91.72</v>
      </c>
      <c r="I57" s="112">
        <v>0</v>
      </c>
    </row>
    <row r="58" spans="2:9" s="38" customFormat="1" ht="24.95" customHeight="1" x14ac:dyDescent="0.25">
      <c r="B58" s="83">
        <v>3299</v>
      </c>
      <c r="C58" s="84"/>
      <c r="D58" s="85"/>
      <c r="E58" s="89" t="s">
        <v>103</v>
      </c>
      <c r="F58" s="137"/>
      <c r="G58" s="137"/>
      <c r="H58" s="137">
        <v>787.38</v>
      </c>
      <c r="I58" s="112">
        <v>0</v>
      </c>
    </row>
    <row r="59" spans="2:9" s="38" customFormat="1" ht="24.95" customHeight="1" x14ac:dyDescent="0.25">
      <c r="B59" s="83">
        <v>34</v>
      </c>
      <c r="C59" s="84"/>
      <c r="D59" s="85"/>
      <c r="E59" s="89" t="s">
        <v>195</v>
      </c>
      <c r="F59" s="137">
        <v>200</v>
      </c>
      <c r="G59" s="137">
        <v>200</v>
      </c>
      <c r="H59" s="137">
        <v>37.159999999999997</v>
      </c>
      <c r="I59" s="112">
        <f t="shared" ref="I59:I108" si="1">(H59/G59*100)</f>
        <v>18.579999999999998</v>
      </c>
    </row>
    <row r="60" spans="2:9" s="38" customFormat="1" ht="24.95" customHeight="1" x14ac:dyDescent="0.25">
      <c r="B60" s="83">
        <v>343</v>
      </c>
      <c r="C60" s="84"/>
      <c r="D60" s="85"/>
      <c r="E60" s="89" t="s">
        <v>112</v>
      </c>
      <c r="F60" s="137"/>
      <c r="G60" s="137"/>
      <c r="H60" s="137">
        <v>37.159999999999997</v>
      </c>
      <c r="I60" s="112">
        <v>0</v>
      </c>
    </row>
    <row r="61" spans="2:9" s="38" customFormat="1" ht="24.95" customHeight="1" x14ac:dyDescent="0.25">
      <c r="B61" s="83">
        <v>3431</v>
      </c>
      <c r="C61" s="84"/>
      <c r="D61" s="85"/>
      <c r="E61" s="89" t="s">
        <v>114</v>
      </c>
      <c r="F61" s="137"/>
      <c r="G61" s="137"/>
      <c r="H61" s="137">
        <v>37.159999999999997</v>
      </c>
      <c r="I61" s="112">
        <v>0</v>
      </c>
    </row>
    <row r="62" spans="2:9" s="38" customFormat="1" ht="24.95" customHeight="1" x14ac:dyDescent="0.25">
      <c r="B62" s="200">
        <v>37</v>
      </c>
      <c r="C62" s="201"/>
      <c r="D62" s="202"/>
      <c r="E62" s="89" t="s">
        <v>197</v>
      </c>
      <c r="F62" s="137">
        <v>1407.99</v>
      </c>
      <c r="G62" s="137">
        <v>1407.99</v>
      </c>
      <c r="H62" s="137">
        <v>1407.99</v>
      </c>
      <c r="I62" s="112">
        <f t="shared" si="1"/>
        <v>100</v>
      </c>
    </row>
    <row r="63" spans="2:9" s="38" customFormat="1" ht="24.95" customHeight="1" x14ac:dyDescent="0.25">
      <c r="B63" s="200">
        <v>372</v>
      </c>
      <c r="C63" s="201"/>
      <c r="D63" s="202"/>
      <c r="E63" s="89" t="s">
        <v>198</v>
      </c>
      <c r="F63" s="137"/>
      <c r="G63" s="137"/>
      <c r="H63" s="137">
        <v>1407.99</v>
      </c>
      <c r="I63" s="112">
        <v>0</v>
      </c>
    </row>
    <row r="64" spans="2:9" s="38" customFormat="1" ht="24.95" customHeight="1" x14ac:dyDescent="0.25">
      <c r="B64" s="200">
        <v>3722</v>
      </c>
      <c r="C64" s="201"/>
      <c r="D64" s="202"/>
      <c r="E64" s="89" t="s">
        <v>119</v>
      </c>
      <c r="F64" s="137"/>
      <c r="G64" s="137"/>
      <c r="H64" s="137">
        <v>1407.99</v>
      </c>
      <c r="I64" s="112">
        <v>0</v>
      </c>
    </row>
    <row r="65" spans="2:9" s="38" customFormat="1" ht="24.95" customHeight="1" x14ac:dyDescent="0.25">
      <c r="B65" s="265" t="s">
        <v>174</v>
      </c>
      <c r="C65" s="266"/>
      <c r="D65" s="267"/>
      <c r="E65" s="126" t="s">
        <v>179</v>
      </c>
      <c r="F65" s="141">
        <v>111000</v>
      </c>
      <c r="G65" s="141">
        <v>111000</v>
      </c>
      <c r="H65" s="141">
        <v>54552.08</v>
      </c>
      <c r="I65" s="122">
        <f t="shared" si="1"/>
        <v>49.146018018018019</v>
      </c>
    </row>
    <row r="66" spans="2:9" s="38" customFormat="1" ht="24.95" customHeight="1" x14ac:dyDescent="0.25">
      <c r="B66" s="268">
        <v>3</v>
      </c>
      <c r="C66" s="268"/>
      <c r="D66" s="268"/>
      <c r="E66" s="39" t="s">
        <v>3</v>
      </c>
      <c r="F66" s="137">
        <v>110500</v>
      </c>
      <c r="G66" s="137">
        <v>110500</v>
      </c>
      <c r="H66" s="137">
        <f>SUM(H67,H86)</f>
        <v>54552.08</v>
      </c>
      <c r="I66" s="112">
        <f t="shared" si="1"/>
        <v>49.368398190045248</v>
      </c>
    </row>
    <row r="67" spans="2:9" s="38" customFormat="1" ht="24.95" customHeight="1" x14ac:dyDescent="0.25">
      <c r="B67" s="269">
        <v>32</v>
      </c>
      <c r="C67" s="270"/>
      <c r="D67" s="271"/>
      <c r="E67" s="39" t="s">
        <v>12</v>
      </c>
      <c r="F67" s="137">
        <v>110500</v>
      </c>
      <c r="G67" s="137">
        <v>110500</v>
      </c>
      <c r="H67" s="137">
        <f>SUM(H68,H71,H75,H82)</f>
        <v>54322.92</v>
      </c>
      <c r="I67" s="112">
        <f t="shared" si="1"/>
        <v>49.161013574660636</v>
      </c>
    </row>
    <row r="68" spans="2:9" s="38" customFormat="1" ht="24.95" customHeight="1" x14ac:dyDescent="0.25">
      <c r="B68" s="86">
        <v>321</v>
      </c>
      <c r="C68" s="87"/>
      <c r="D68" s="88"/>
      <c r="E68" s="92" t="s">
        <v>27</v>
      </c>
      <c r="F68" s="137"/>
      <c r="G68" s="137"/>
      <c r="H68" s="137">
        <f>SUM(H69:H70)</f>
        <v>4900.49</v>
      </c>
      <c r="I68" s="112">
        <v>0</v>
      </c>
    </row>
    <row r="69" spans="2:9" s="38" customFormat="1" ht="24.95" customHeight="1" x14ac:dyDescent="0.25">
      <c r="B69" s="86">
        <v>3211</v>
      </c>
      <c r="C69" s="87"/>
      <c r="D69" s="88"/>
      <c r="E69" s="92" t="s">
        <v>28</v>
      </c>
      <c r="F69" s="137"/>
      <c r="G69" s="137"/>
      <c r="H69" s="137">
        <v>4670.49</v>
      </c>
      <c r="I69" s="112">
        <v>0</v>
      </c>
    </row>
    <row r="70" spans="2:9" s="38" customFormat="1" ht="24.95" customHeight="1" x14ac:dyDescent="0.25">
      <c r="B70" s="86">
        <v>3213</v>
      </c>
      <c r="C70" s="87"/>
      <c r="D70" s="88"/>
      <c r="E70" s="92" t="s">
        <v>77</v>
      </c>
      <c r="F70" s="137"/>
      <c r="G70" s="137"/>
      <c r="H70" s="137">
        <v>230</v>
      </c>
      <c r="I70" s="112">
        <v>0</v>
      </c>
    </row>
    <row r="71" spans="2:9" s="38" customFormat="1" ht="24.95" customHeight="1" x14ac:dyDescent="0.25">
      <c r="B71" s="86">
        <v>322</v>
      </c>
      <c r="C71" s="87"/>
      <c r="D71" s="88"/>
      <c r="E71" s="92" t="s">
        <v>79</v>
      </c>
      <c r="F71" s="137"/>
      <c r="G71" s="137"/>
      <c r="H71" s="137">
        <f>SUM(H72:H74)</f>
        <v>33634.270000000004</v>
      </c>
      <c r="I71" s="112">
        <v>0</v>
      </c>
    </row>
    <row r="72" spans="2:9" s="38" customFormat="1" ht="24.95" customHeight="1" x14ac:dyDescent="0.25">
      <c r="B72" s="86">
        <v>3221</v>
      </c>
      <c r="C72" s="87"/>
      <c r="D72" s="88"/>
      <c r="E72" s="92" t="s">
        <v>81</v>
      </c>
      <c r="F72" s="137"/>
      <c r="G72" s="137"/>
      <c r="H72" s="137">
        <v>11630.34</v>
      </c>
      <c r="I72" s="112">
        <v>0</v>
      </c>
    </row>
    <row r="73" spans="2:9" s="38" customFormat="1" ht="24.95" customHeight="1" x14ac:dyDescent="0.25">
      <c r="B73" s="86">
        <v>3223</v>
      </c>
      <c r="C73" s="87"/>
      <c r="D73" s="88"/>
      <c r="E73" s="92" t="s">
        <v>84</v>
      </c>
      <c r="F73" s="137"/>
      <c r="G73" s="137"/>
      <c r="H73" s="137">
        <v>22003.93</v>
      </c>
      <c r="I73" s="112">
        <v>0</v>
      </c>
    </row>
    <row r="74" spans="2:9" s="38" customFormat="1" ht="24.95" customHeight="1" x14ac:dyDescent="0.25">
      <c r="B74" s="86">
        <v>3227</v>
      </c>
      <c r="C74" s="87"/>
      <c r="D74" s="88"/>
      <c r="E74" s="89" t="s">
        <v>88</v>
      </c>
      <c r="F74" s="137"/>
      <c r="G74" s="137"/>
      <c r="H74" s="137">
        <v>0</v>
      </c>
      <c r="I74" s="112">
        <v>0</v>
      </c>
    </row>
    <row r="75" spans="2:9" s="38" customFormat="1" ht="24.95" customHeight="1" x14ac:dyDescent="0.25">
      <c r="B75" s="86">
        <v>323</v>
      </c>
      <c r="C75" s="87"/>
      <c r="D75" s="88"/>
      <c r="E75" s="89" t="s">
        <v>89</v>
      </c>
      <c r="F75" s="137"/>
      <c r="G75" s="137"/>
      <c r="H75" s="137">
        <f>SUM(H76:H81)</f>
        <v>15607.630000000001</v>
      </c>
      <c r="I75" s="112">
        <v>0</v>
      </c>
    </row>
    <row r="76" spans="2:9" s="38" customFormat="1" ht="24.95" customHeight="1" x14ac:dyDescent="0.25">
      <c r="B76" s="86">
        <v>3231</v>
      </c>
      <c r="C76" s="87"/>
      <c r="D76" s="88"/>
      <c r="E76" s="89" t="s">
        <v>91</v>
      </c>
      <c r="F76" s="137"/>
      <c r="G76" s="137"/>
      <c r="H76" s="137">
        <v>1791.98</v>
      </c>
      <c r="I76" s="112">
        <v>0</v>
      </c>
    </row>
    <row r="77" spans="2:9" s="38" customFormat="1" ht="24.95" customHeight="1" x14ac:dyDescent="0.25">
      <c r="B77" s="86">
        <v>3232</v>
      </c>
      <c r="C77" s="87"/>
      <c r="D77" s="88"/>
      <c r="E77" s="89" t="s">
        <v>93</v>
      </c>
      <c r="F77" s="137"/>
      <c r="G77" s="137"/>
      <c r="H77" s="137">
        <v>3058.21</v>
      </c>
      <c r="I77" s="112">
        <v>0</v>
      </c>
    </row>
    <row r="78" spans="2:9" s="38" customFormat="1" ht="24.95" customHeight="1" x14ac:dyDescent="0.25">
      <c r="B78" s="86">
        <v>3234</v>
      </c>
      <c r="C78" s="87"/>
      <c r="D78" s="88"/>
      <c r="E78" s="89" t="s">
        <v>95</v>
      </c>
      <c r="F78" s="137"/>
      <c r="G78" s="137"/>
      <c r="H78" s="137">
        <v>4379.97</v>
      </c>
      <c r="I78" s="112">
        <v>0</v>
      </c>
    </row>
    <row r="79" spans="2:9" s="38" customFormat="1" ht="24.95" customHeight="1" x14ac:dyDescent="0.25">
      <c r="B79" s="86">
        <v>3236</v>
      </c>
      <c r="C79" s="87"/>
      <c r="D79" s="88"/>
      <c r="E79" s="89" t="s">
        <v>96</v>
      </c>
      <c r="F79" s="137"/>
      <c r="G79" s="137"/>
      <c r="H79" s="137">
        <v>2881.35</v>
      </c>
      <c r="I79" s="112">
        <v>0</v>
      </c>
    </row>
    <row r="80" spans="2:9" s="38" customFormat="1" ht="24.95" customHeight="1" x14ac:dyDescent="0.25">
      <c r="B80" s="86">
        <v>3238</v>
      </c>
      <c r="C80" s="87"/>
      <c r="D80" s="88"/>
      <c r="E80" s="89" t="s">
        <v>99</v>
      </c>
      <c r="F80" s="137"/>
      <c r="G80" s="137"/>
      <c r="H80" s="137">
        <v>1228.7</v>
      </c>
      <c r="I80" s="112">
        <v>0</v>
      </c>
    </row>
    <row r="81" spans="2:9" s="38" customFormat="1" ht="24.95" customHeight="1" x14ac:dyDescent="0.25">
      <c r="B81" s="86">
        <v>3239</v>
      </c>
      <c r="C81" s="87"/>
      <c r="D81" s="88"/>
      <c r="E81" s="89" t="s">
        <v>101</v>
      </c>
      <c r="F81" s="137"/>
      <c r="G81" s="137"/>
      <c r="H81" s="137">
        <v>2267.42</v>
      </c>
      <c r="I81" s="112">
        <v>0</v>
      </c>
    </row>
    <row r="82" spans="2:9" s="38" customFormat="1" ht="24.95" customHeight="1" x14ac:dyDescent="0.25">
      <c r="B82" s="86">
        <v>329</v>
      </c>
      <c r="C82" s="87"/>
      <c r="D82" s="88"/>
      <c r="E82" s="89" t="s">
        <v>103</v>
      </c>
      <c r="F82" s="137"/>
      <c r="G82" s="137"/>
      <c r="H82" s="137">
        <f>SUM(H83:H85)</f>
        <v>180.53</v>
      </c>
      <c r="I82" s="112">
        <v>0</v>
      </c>
    </row>
    <row r="83" spans="2:9" s="38" customFormat="1" ht="24.95" customHeight="1" x14ac:dyDescent="0.25">
      <c r="B83" s="86">
        <v>3292</v>
      </c>
      <c r="C83" s="87"/>
      <c r="D83" s="88"/>
      <c r="E83" s="89" t="s">
        <v>104</v>
      </c>
      <c r="F83" s="137"/>
      <c r="G83" s="137"/>
      <c r="H83" s="137">
        <v>0</v>
      </c>
      <c r="I83" s="112">
        <v>0</v>
      </c>
    </row>
    <row r="84" spans="2:9" s="38" customFormat="1" ht="24.95" customHeight="1" x14ac:dyDescent="0.25">
      <c r="B84" s="86">
        <v>3294</v>
      </c>
      <c r="C84" s="87"/>
      <c r="D84" s="88"/>
      <c r="E84" s="89" t="s">
        <v>107</v>
      </c>
      <c r="F84" s="137"/>
      <c r="G84" s="137"/>
      <c r="H84" s="137">
        <v>53.09</v>
      </c>
      <c r="I84" s="112">
        <v>0</v>
      </c>
    </row>
    <row r="85" spans="2:9" s="38" customFormat="1" ht="24.95" customHeight="1" x14ac:dyDescent="0.25">
      <c r="B85" s="86">
        <v>3299</v>
      </c>
      <c r="C85" s="87"/>
      <c r="D85" s="88"/>
      <c r="E85" s="89" t="s">
        <v>103</v>
      </c>
      <c r="F85" s="137"/>
      <c r="G85" s="137"/>
      <c r="H85" s="137">
        <v>127.44</v>
      </c>
      <c r="I85" s="112">
        <v>0</v>
      </c>
    </row>
    <row r="86" spans="2:9" s="38" customFormat="1" ht="24.95" customHeight="1" x14ac:dyDescent="0.25">
      <c r="B86" s="86">
        <v>34</v>
      </c>
      <c r="C86" s="87"/>
      <c r="D86" s="88"/>
      <c r="E86" s="89" t="s">
        <v>195</v>
      </c>
      <c r="F86" s="137">
        <v>500</v>
      </c>
      <c r="G86" s="137">
        <v>500</v>
      </c>
      <c r="H86" s="137">
        <v>229.16</v>
      </c>
      <c r="I86" s="112">
        <f t="shared" si="1"/>
        <v>45.832000000000001</v>
      </c>
    </row>
    <row r="87" spans="2:9" s="38" customFormat="1" ht="24.95" customHeight="1" x14ac:dyDescent="0.25">
      <c r="B87" s="86">
        <v>343</v>
      </c>
      <c r="C87" s="87"/>
      <c r="D87" s="88"/>
      <c r="E87" s="89" t="s">
        <v>112</v>
      </c>
      <c r="F87" s="137"/>
      <c r="G87" s="137"/>
      <c r="H87" s="137">
        <v>229.16</v>
      </c>
      <c r="I87" s="112">
        <v>0</v>
      </c>
    </row>
    <row r="88" spans="2:9" s="38" customFormat="1" ht="24.95" customHeight="1" x14ac:dyDescent="0.25">
      <c r="B88" s="86">
        <v>3431</v>
      </c>
      <c r="C88" s="87"/>
      <c r="D88" s="88"/>
      <c r="E88" s="89" t="s">
        <v>114</v>
      </c>
      <c r="F88" s="137"/>
      <c r="G88" s="137"/>
      <c r="H88" s="137">
        <v>229.16</v>
      </c>
      <c r="I88" s="112">
        <v>0</v>
      </c>
    </row>
    <row r="89" spans="2:9" s="38" customFormat="1" ht="24.95" customHeight="1" x14ac:dyDescent="0.25">
      <c r="B89" s="265" t="s">
        <v>180</v>
      </c>
      <c r="C89" s="266"/>
      <c r="D89" s="267"/>
      <c r="E89" s="126" t="s">
        <v>181</v>
      </c>
      <c r="F89" s="142">
        <v>2199.21</v>
      </c>
      <c r="G89" s="142">
        <v>2199.21</v>
      </c>
      <c r="H89" s="141">
        <v>324.97000000000003</v>
      </c>
      <c r="I89" s="122">
        <f t="shared" si="1"/>
        <v>14.776669804156947</v>
      </c>
    </row>
    <row r="90" spans="2:9" s="38" customFormat="1" ht="24.95" customHeight="1" x14ac:dyDescent="0.25">
      <c r="B90" s="268">
        <v>3</v>
      </c>
      <c r="C90" s="268"/>
      <c r="D90" s="268"/>
      <c r="E90" s="39" t="s">
        <v>3</v>
      </c>
      <c r="F90" s="137">
        <f>SUM(F91,F94)</f>
        <v>2199.21</v>
      </c>
      <c r="G90" s="137">
        <f>SUM(G91,G94)</f>
        <v>2199.21</v>
      </c>
      <c r="H90" s="137">
        <v>324.97000000000003</v>
      </c>
      <c r="I90" s="112">
        <f t="shared" si="1"/>
        <v>14.776669804156947</v>
      </c>
    </row>
    <row r="91" spans="2:9" s="38" customFormat="1" ht="24.95" customHeight="1" x14ac:dyDescent="0.25">
      <c r="B91" s="269">
        <v>32</v>
      </c>
      <c r="C91" s="270"/>
      <c r="D91" s="271"/>
      <c r="E91" s="39" t="s">
        <v>12</v>
      </c>
      <c r="F91" s="137">
        <v>1950.62</v>
      </c>
      <c r="G91" s="137">
        <v>1950.62</v>
      </c>
      <c r="H91" s="137">
        <v>76.38</v>
      </c>
      <c r="I91" s="112">
        <f t="shared" si="1"/>
        <v>3.9156780920937959</v>
      </c>
    </row>
    <row r="92" spans="2:9" s="38" customFormat="1" ht="24.95" customHeight="1" x14ac:dyDescent="0.25">
      <c r="B92" s="86">
        <v>322</v>
      </c>
      <c r="C92" s="87"/>
      <c r="D92" s="88"/>
      <c r="E92" s="92" t="s">
        <v>79</v>
      </c>
      <c r="F92" s="137"/>
      <c r="G92" s="137"/>
      <c r="H92" s="137">
        <v>76.38</v>
      </c>
      <c r="I92" s="112">
        <v>0</v>
      </c>
    </row>
    <row r="93" spans="2:9" s="38" customFormat="1" ht="24.95" customHeight="1" x14ac:dyDescent="0.25">
      <c r="B93" s="86">
        <v>3221</v>
      </c>
      <c r="C93" s="87"/>
      <c r="D93" s="88"/>
      <c r="E93" s="92" t="s">
        <v>81</v>
      </c>
      <c r="F93" s="137"/>
      <c r="G93" s="137"/>
      <c r="H93" s="137">
        <v>76.38</v>
      </c>
      <c r="I93" s="112">
        <v>0</v>
      </c>
    </row>
    <row r="94" spans="2:9" s="38" customFormat="1" ht="24.95" customHeight="1" x14ac:dyDescent="0.25">
      <c r="B94" s="200">
        <v>37</v>
      </c>
      <c r="C94" s="201"/>
      <c r="D94" s="202"/>
      <c r="E94" s="89" t="s">
        <v>197</v>
      </c>
      <c r="F94" s="137">
        <v>248.59</v>
      </c>
      <c r="G94" s="137">
        <v>248.59</v>
      </c>
      <c r="H94" s="137">
        <v>248.59</v>
      </c>
      <c r="I94" s="112">
        <f t="shared" si="1"/>
        <v>100</v>
      </c>
    </row>
    <row r="95" spans="2:9" s="38" customFormat="1" ht="24.95" customHeight="1" x14ac:dyDescent="0.25">
      <c r="B95" s="200">
        <v>372</v>
      </c>
      <c r="C95" s="201"/>
      <c r="D95" s="202"/>
      <c r="E95" s="89" t="s">
        <v>198</v>
      </c>
      <c r="F95" s="137"/>
      <c r="G95" s="137"/>
      <c r="H95" s="137">
        <v>248.59</v>
      </c>
      <c r="I95" s="112">
        <v>0</v>
      </c>
    </row>
    <row r="96" spans="2:9" s="38" customFormat="1" ht="24.95" customHeight="1" x14ac:dyDescent="0.25">
      <c r="B96" s="200">
        <v>3722</v>
      </c>
      <c r="C96" s="201"/>
      <c r="D96" s="202"/>
      <c r="E96" s="89" t="s">
        <v>119</v>
      </c>
      <c r="F96" s="137"/>
      <c r="G96" s="137"/>
      <c r="H96" s="137">
        <v>248.59</v>
      </c>
      <c r="I96" s="112">
        <v>0</v>
      </c>
    </row>
    <row r="97" spans="2:9" s="38" customFormat="1" ht="24.95" customHeight="1" x14ac:dyDescent="0.25">
      <c r="B97" s="265" t="s">
        <v>175</v>
      </c>
      <c r="C97" s="266"/>
      <c r="D97" s="267"/>
      <c r="E97" s="126" t="s">
        <v>185</v>
      </c>
      <c r="F97" s="141">
        <v>2569482.8199999998</v>
      </c>
      <c r="G97" s="141">
        <v>2569482.8199999998</v>
      </c>
      <c r="H97" s="141">
        <v>1266761.31</v>
      </c>
      <c r="I97" s="122">
        <f t="shared" si="1"/>
        <v>49.300244397041745</v>
      </c>
    </row>
    <row r="98" spans="2:9" s="38" customFormat="1" ht="24.95" customHeight="1" x14ac:dyDescent="0.25">
      <c r="B98" s="86">
        <v>3</v>
      </c>
      <c r="C98" s="87"/>
      <c r="D98" s="88"/>
      <c r="E98" s="89" t="s">
        <v>3</v>
      </c>
      <c r="F98" s="137">
        <f>SUM(F99,F108,F119,F122)</f>
        <v>2569482.8200000003</v>
      </c>
      <c r="G98" s="137">
        <f>SUM(G99,G108,G119,G122)</f>
        <v>2569482.8200000003</v>
      </c>
      <c r="H98" s="137">
        <f>SUM(H99,H108,H119:H122)</f>
        <v>1266761.3099999998</v>
      </c>
      <c r="I98" s="112">
        <f t="shared" si="1"/>
        <v>49.300244397041723</v>
      </c>
    </row>
    <row r="99" spans="2:9" s="38" customFormat="1" ht="24.95" customHeight="1" x14ac:dyDescent="0.25">
      <c r="B99" s="86">
        <v>31</v>
      </c>
      <c r="C99" s="87"/>
      <c r="D99" s="88"/>
      <c r="E99" s="89" t="s">
        <v>4</v>
      </c>
      <c r="F99" s="137">
        <v>2485448.64</v>
      </c>
      <c r="G99" s="137">
        <v>2485448.64</v>
      </c>
      <c r="H99" s="137">
        <f>SUM(H100,H104,H106)</f>
        <v>1217639.3699999999</v>
      </c>
      <c r="I99" s="112">
        <f t="shared" si="1"/>
        <v>48.990727484917969</v>
      </c>
    </row>
    <row r="100" spans="2:9" s="38" customFormat="1" ht="24.95" customHeight="1" x14ac:dyDescent="0.25">
      <c r="B100" s="83">
        <v>311</v>
      </c>
      <c r="C100" s="84"/>
      <c r="D100" s="85"/>
      <c r="E100" s="89" t="s">
        <v>25</v>
      </c>
      <c r="F100" s="137"/>
      <c r="G100" s="137"/>
      <c r="H100" s="137">
        <f>SUM(H101:H103)</f>
        <v>1013763.6399999999</v>
      </c>
      <c r="I100" s="112">
        <v>0</v>
      </c>
    </row>
    <row r="101" spans="2:9" s="38" customFormat="1" ht="24.95" customHeight="1" x14ac:dyDescent="0.25">
      <c r="B101" s="86">
        <v>3111</v>
      </c>
      <c r="C101" s="87"/>
      <c r="D101" s="88"/>
      <c r="E101" s="89" t="s">
        <v>26</v>
      </c>
      <c r="F101" s="137"/>
      <c r="G101" s="137"/>
      <c r="H101" s="137">
        <v>940909.44</v>
      </c>
      <c r="I101" s="112">
        <v>0</v>
      </c>
    </row>
    <row r="102" spans="2:9" s="38" customFormat="1" ht="24.95" customHeight="1" x14ac:dyDescent="0.25">
      <c r="B102" s="86">
        <v>3113</v>
      </c>
      <c r="C102" s="87"/>
      <c r="D102" s="88"/>
      <c r="E102" s="89" t="s">
        <v>69</v>
      </c>
      <c r="F102" s="137"/>
      <c r="G102" s="137"/>
      <c r="H102" s="137">
        <v>40483.99</v>
      </c>
      <c r="I102" s="112">
        <v>0</v>
      </c>
    </row>
    <row r="103" spans="2:9" s="38" customFormat="1" ht="24.95" customHeight="1" x14ac:dyDescent="0.25">
      <c r="B103" s="86">
        <v>3114</v>
      </c>
      <c r="C103" s="87"/>
      <c r="D103" s="88"/>
      <c r="E103" s="89" t="s">
        <v>70</v>
      </c>
      <c r="F103" s="137"/>
      <c r="G103" s="137"/>
      <c r="H103" s="137">
        <v>32370.21</v>
      </c>
      <c r="I103" s="112">
        <v>0</v>
      </c>
    </row>
    <row r="104" spans="2:9" s="38" customFormat="1" ht="24.95" customHeight="1" x14ac:dyDescent="0.25">
      <c r="B104" s="86">
        <v>312</v>
      </c>
      <c r="C104" s="87"/>
      <c r="D104" s="88"/>
      <c r="E104" s="89" t="s">
        <v>71</v>
      </c>
      <c r="F104" s="137"/>
      <c r="G104" s="137"/>
      <c r="H104" s="137">
        <v>36604.69</v>
      </c>
      <c r="I104" s="112">
        <v>0</v>
      </c>
    </row>
    <row r="105" spans="2:9" s="38" customFormat="1" ht="24.95" customHeight="1" x14ac:dyDescent="0.25">
      <c r="B105" s="86">
        <v>3121</v>
      </c>
      <c r="C105" s="87"/>
      <c r="D105" s="88"/>
      <c r="E105" s="89" t="s">
        <v>71</v>
      </c>
      <c r="F105" s="137"/>
      <c r="G105" s="137"/>
      <c r="H105" s="137">
        <v>36604.69</v>
      </c>
      <c r="I105" s="112">
        <v>0</v>
      </c>
    </row>
    <row r="106" spans="2:9" s="38" customFormat="1" ht="24.95" customHeight="1" x14ac:dyDescent="0.25">
      <c r="B106" s="86">
        <v>313</v>
      </c>
      <c r="C106" s="87"/>
      <c r="D106" s="88"/>
      <c r="E106" s="89" t="s">
        <v>72</v>
      </c>
      <c r="F106" s="137"/>
      <c r="G106" s="137"/>
      <c r="H106" s="137">
        <v>167271.04000000001</v>
      </c>
      <c r="I106" s="112">
        <v>0</v>
      </c>
    </row>
    <row r="107" spans="2:9" s="38" customFormat="1" ht="24.95" customHeight="1" x14ac:dyDescent="0.25">
      <c r="B107" s="86">
        <v>3132</v>
      </c>
      <c r="C107" s="87"/>
      <c r="D107" s="88"/>
      <c r="E107" s="89" t="s">
        <v>73</v>
      </c>
      <c r="F107" s="137"/>
      <c r="G107" s="137"/>
      <c r="H107" s="137">
        <v>167271.04000000001</v>
      </c>
      <c r="I107" s="112">
        <v>0</v>
      </c>
    </row>
    <row r="108" spans="2:9" s="38" customFormat="1" ht="24.95" customHeight="1" x14ac:dyDescent="0.25">
      <c r="B108" s="269">
        <v>32</v>
      </c>
      <c r="C108" s="270"/>
      <c r="D108" s="271"/>
      <c r="E108" s="39" t="s">
        <v>12</v>
      </c>
      <c r="F108" s="137">
        <v>81625.77</v>
      </c>
      <c r="G108" s="137">
        <v>81625.77</v>
      </c>
      <c r="H108" s="137">
        <f>SUM(H109,H111,H113,H116)</f>
        <v>47689.8</v>
      </c>
      <c r="I108" s="112">
        <f t="shared" si="1"/>
        <v>58.424931244140176</v>
      </c>
    </row>
    <row r="109" spans="2:9" s="38" customFormat="1" ht="24.95" customHeight="1" x14ac:dyDescent="0.25">
      <c r="B109" s="86">
        <v>321</v>
      </c>
      <c r="C109" s="87"/>
      <c r="D109" s="88"/>
      <c r="E109" s="92" t="s">
        <v>27</v>
      </c>
      <c r="F109" s="137"/>
      <c r="G109" s="137"/>
      <c r="H109" s="137">
        <v>32581.74</v>
      </c>
      <c r="I109" s="112">
        <v>0</v>
      </c>
    </row>
    <row r="110" spans="2:9" s="38" customFormat="1" ht="24.95" customHeight="1" x14ac:dyDescent="0.25">
      <c r="B110" s="86">
        <v>3212</v>
      </c>
      <c r="C110" s="87"/>
      <c r="D110" s="88"/>
      <c r="E110" s="89" t="s">
        <v>196</v>
      </c>
      <c r="F110" s="137"/>
      <c r="G110" s="137"/>
      <c r="H110" s="137">
        <v>32581.74</v>
      </c>
      <c r="I110" s="112">
        <v>0</v>
      </c>
    </row>
    <row r="111" spans="2:9" s="38" customFormat="1" ht="24.95" customHeight="1" x14ac:dyDescent="0.25">
      <c r="B111" s="86">
        <v>322</v>
      </c>
      <c r="C111" s="87"/>
      <c r="D111" s="88"/>
      <c r="E111" s="92" t="s">
        <v>79</v>
      </c>
      <c r="F111" s="137"/>
      <c r="G111" s="137"/>
      <c r="H111" s="137">
        <v>255.34</v>
      </c>
      <c r="I111" s="112">
        <v>0</v>
      </c>
    </row>
    <row r="112" spans="2:9" s="38" customFormat="1" ht="24.95" customHeight="1" x14ac:dyDescent="0.25">
      <c r="B112" s="86">
        <v>3221</v>
      </c>
      <c r="C112" s="87"/>
      <c r="D112" s="88"/>
      <c r="E112" s="92" t="s">
        <v>81</v>
      </c>
      <c r="F112" s="137"/>
      <c r="G112" s="137"/>
      <c r="H112" s="137">
        <v>255.34</v>
      </c>
      <c r="I112" s="112">
        <v>0</v>
      </c>
    </row>
    <row r="113" spans="2:9" s="38" customFormat="1" ht="24.95" customHeight="1" x14ac:dyDescent="0.25">
      <c r="B113" s="86">
        <v>323</v>
      </c>
      <c r="C113" s="87"/>
      <c r="D113" s="88"/>
      <c r="E113" s="89" t="s">
        <v>89</v>
      </c>
      <c r="F113" s="137"/>
      <c r="G113" s="137"/>
      <c r="H113" s="137">
        <v>12892.72</v>
      </c>
      <c r="I113" s="112">
        <v>0</v>
      </c>
    </row>
    <row r="114" spans="2:9" s="38" customFormat="1" ht="24.95" customHeight="1" x14ac:dyDescent="0.25">
      <c r="B114" s="86">
        <v>3231</v>
      </c>
      <c r="C114" s="87"/>
      <c r="D114" s="88"/>
      <c r="E114" s="89" t="s">
        <v>91</v>
      </c>
      <c r="F114" s="137"/>
      <c r="G114" s="137"/>
      <c r="H114" s="137">
        <v>300</v>
      </c>
      <c r="I114" s="112">
        <v>0</v>
      </c>
    </row>
    <row r="115" spans="2:9" s="38" customFormat="1" ht="24.95" customHeight="1" x14ac:dyDescent="0.25">
      <c r="B115" s="86">
        <v>3237</v>
      </c>
      <c r="C115" s="87"/>
      <c r="D115" s="88"/>
      <c r="E115" s="89" t="s">
        <v>97</v>
      </c>
      <c r="F115" s="137"/>
      <c r="G115" s="137"/>
      <c r="H115" s="137">
        <v>12592.72</v>
      </c>
      <c r="I115" s="112">
        <v>0</v>
      </c>
    </row>
    <row r="116" spans="2:9" s="38" customFormat="1" ht="24.95" customHeight="1" x14ac:dyDescent="0.25">
      <c r="B116" s="86">
        <v>329</v>
      </c>
      <c r="C116" s="87"/>
      <c r="D116" s="88"/>
      <c r="E116" s="89" t="s">
        <v>103</v>
      </c>
      <c r="F116" s="137"/>
      <c r="G116" s="137"/>
      <c r="H116" s="137">
        <v>1960</v>
      </c>
      <c r="I116" s="112">
        <v>0</v>
      </c>
    </row>
    <row r="117" spans="2:9" s="38" customFormat="1" ht="24.95" customHeight="1" x14ac:dyDescent="0.25">
      <c r="B117" s="86">
        <v>3295</v>
      </c>
      <c r="C117" s="87"/>
      <c r="D117" s="88"/>
      <c r="E117" s="89" t="s">
        <v>108</v>
      </c>
      <c r="F117" s="137"/>
      <c r="G117" s="137"/>
      <c r="H117" s="137">
        <v>1960</v>
      </c>
      <c r="I117" s="112">
        <v>0</v>
      </c>
    </row>
    <row r="118" spans="2:9" s="38" customFormat="1" ht="24.95" customHeight="1" x14ac:dyDescent="0.25">
      <c r="B118" s="86">
        <v>3296</v>
      </c>
      <c r="C118" s="87"/>
      <c r="D118" s="88"/>
      <c r="E118" s="89" t="s">
        <v>109</v>
      </c>
      <c r="F118" s="137"/>
      <c r="G118" s="137"/>
      <c r="H118" s="137">
        <v>0</v>
      </c>
      <c r="I118" s="112">
        <v>0</v>
      </c>
    </row>
    <row r="119" spans="2:9" s="38" customFormat="1" ht="24.95" customHeight="1" x14ac:dyDescent="0.25">
      <c r="B119" s="86">
        <v>34</v>
      </c>
      <c r="C119" s="87"/>
      <c r="D119" s="88"/>
      <c r="E119" s="89" t="s">
        <v>195</v>
      </c>
      <c r="F119" s="137">
        <v>8.41</v>
      </c>
      <c r="G119" s="137">
        <v>8.41</v>
      </c>
      <c r="H119" s="137">
        <v>0</v>
      </c>
      <c r="I119" s="112">
        <f t="shared" ref="I119:I166" si="2">(H119/G119*100)</f>
        <v>0</v>
      </c>
    </row>
    <row r="120" spans="2:9" s="38" customFormat="1" ht="24.95" customHeight="1" x14ac:dyDescent="0.25">
      <c r="B120" s="86">
        <v>343</v>
      </c>
      <c r="C120" s="87"/>
      <c r="D120" s="88"/>
      <c r="E120" s="89" t="s">
        <v>112</v>
      </c>
      <c r="F120" s="137"/>
      <c r="G120" s="137"/>
      <c r="H120" s="137">
        <v>0</v>
      </c>
      <c r="I120" s="112">
        <v>0</v>
      </c>
    </row>
    <row r="121" spans="2:9" s="38" customFormat="1" ht="24.95" customHeight="1" x14ac:dyDescent="0.25">
      <c r="B121" s="86">
        <v>3433</v>
      </c>
      <c r="C121" s="87"/>
      <c r="D121" s="88"/>
      <c r="E121" s="89" t="s">
        <v>115</v>
      </c>
      <c r="F121" s="137"/>
      <c r="G121" s="137"/>
      <c r="H121" s="137">
        <v>0</v>
      </c>
      <c r="I121" s="112">
        <v>0</v>
      </c>
    </row>
    <row r="122" spans="2:9" s="38" customFormat="1" ht="24.95" customHeight="1" x14ac:dyDescent="0.25">
      <c r="B122" s="86">
        <v>37</v>
      </c>
      <c r="C122" s="87"/>
      <c r="D122" s="88"/>
      <c r="E122" s="89" t="s">
        <v>197</v>
      </c>
      <c r="F122" s="137">
        <v>2400</v>
      </c>
      <c r="G122" s="137">
        <v>2400</v>
      </c>
      <c r="H122" s="137">
        <v>1432.14</v>
      </c>
      <c r="I122" s="112">
        <v>0</v>
      </c>
    </row>
    <row r="123" spans="2:9" s="38" customFormat="1" ht="24.95" customHeight="1" x14ac:dyDescent="0.25">
      <c r="B123" s="86">
        <v>372</v>
      </c>
      <c r="C123" s="87"/>
      <c r="D123" s="88"/>
      <c r="E123" s="89" t="s">
        <v>198</v>
      </c>
      <c r="F123" s="137"/>
      <c r="G123" s="137"/>
      <c r="H123" s="137">
        <v>1432.14</v>
      </c>
      <c r="I123" s="112">
        <v>0</v>
      </c>
    </row>
    <row r="124" spans="2:9" s="38" customFormat="1" ht="24.95" customHeight="1" x14ac:dyDescent="0.25">
      <c r="B124" s="86">
        <v>3722</v>
      </c>
      <c r="C124" s="87"/>
      <c r="D124" s="88"/>
      <c r="E124" s="89" t="s">
        <v>119</v>
      </c>
      <c r="F124" s="137"/>
      <c r="G124" s="137"/>
      <c r="H124" s="137">
        <v>1432.14</v>
      </c>
      <c r="I124" s="112">
        <v>0</v>
      </c>
    </row>
    <row r="125" spans="2:9" s="38" customFormat="1" ht="24.95" customHeight="1" x14ac:dyDescent="0.25">
      <c r="B125" s="265" t="s">
        <v>186</v>
      </c>
      <c r="C125" s="266"/>
      <c r="D125" s="267"/>
      <c r="E125" s="126" t="s">
        <v>187</v>
      </c>
      <c r="F125" s="141">
        <v>2198.96</v>
      </c>
      <c r="G125" s="141">
        <v>2198.96</v>
      </c>
      <c r="H125" s="141">
        <v>2198.9499999999998</v>
      </c>
      <c r="I125" s="122">
        <f t="shared" si="2"/>
        <v>99.999545239567794</v>
      </c>
    </row>
    <row r="126" spans="2:9" s="38" customFormat="1" ht="24.95" customHeight="1" x14ac:dyDescent="0.25">
      <c r="B126" s="268">
        <v>3</v>
      </c>
      <c r="C126" s="268"/>
      <c r="D126" s="268"/>
      <c r="E126" s="39" t="s">
        <v>3</v>
      </c>
      <c r="F126" s="137">
        <v>2198.96</v>
      </c>
      <c r="G126" s="137">
        <v>2198.96</v>
      </c>
      <c r="H126" s="137">
        <f>SUM(H127,H132)</f>
        <v>2198.9499999999998</v>
      </c>
      <c r="I126" s="112">
        <f t="shared" si="2"/>
        <v>99.999545239567794</v>
      </c>
    </row>
    <row r="127" spans="2:9" s="38" customFormat="1" ht="24.95" customHeight="1" x14ac:dyDescent="0.25">
      <c r="B127" s="269">
        <v>32</v>
      </c>
      <c r="C127" s="270"/>
      <c r="D127" s="271"/>
      <c r="E127" s="39" t="s">
        <v>12</v>
      </c>
      <c r="F127" s="137">
        <v>2193.7600000000002</v>
      </c>
      <c r="G127" s="137">
        <v>2193.7600000000002</v>
      </c>
      <c r="H127" s="137">
        <f>SUM(H128,H130)</f>
        <v>2193.75</v>
      </c>
      <c r="I127" s="112">
        <f t="shared" si="2"/>
        <v>99.99954416162204</v>
      </c>
    </row>
    <row r="128" spans="2:9" s="38" customFormat="1" ht="24.95" customHeight="1" x14ac:dyDescent="0.25">
      <c r="B128" s="86">
        <v>322</v>
      </c>
      <c r="C128" s="87"/>
      <c r="D128" s="88"/>
      <c r="E128" s="92" t="s">
        <v>79</v>
      </c>
      <c r="F128" s="137"/>
      <c r="G128" s="137"/>
      <c r="H128" s="137">
        <v>1496.04</v>
      </c>
      <c r="I128" s="112">
        <v>0</v>
      </c>
    </row>
    <row r="129" spans="2:9" s="38" customFormat="1" ht="24.95" customHeight="1" x14ac:dyDescent="0.25">
      <c r="B129" s="86">
        <v>3221</v>
      </c>
      <c r="C129" s="87"/>
      <c r="D129" s="88"/>
      <c r="E129" s="92" t="s">
        <v>81</v>
      </c>
      <c r="F129" s="137"/>
      <c r="G129" s="137"/>
      <c r="H129" s="137">
        <v>1496.04</v>
      </c>
      <c r="I129" s="112">
        <v>0</v>
      </c>
    </row>
    <row r="130" spans="2:9" s="38" customFormat="1" ht="24.95" customHeight="1" x14ac:dyDescent="0.25">
      <c r="B130" s="86">
        <v>323</v>
      </c>
      <c r="C130" s="87"/>
      <c r="D130" s="88"/>
      <c r="E130" s="89" t="s">
        <v>89</v>
      </c>
      <c r="F130" s="137"/>
      <c r="G130" s="137"/>
      <c r="H130" s="137">
        <v>697.71</v>
      </c>
      <c r="I130" s="112">
        <v>0</v>
      </c>
    </row>
    <row r="131" spans="2:9" s="38" customFormat="1" ht="24.95" customHeight="1" x14ac:dyDescent="0.25">
      <c r="B131" s="86">
        <v>3237</v>
      </c>
      <c r="C131" s="87"/>
      <c r="D131" s="88"/>
      <c r="E131" s="89" t="s">
        <v>97</v>
      </c>
      <c r="F131" s="137"/>
      <c r="G131" s="137"/>
      <c r="H131" s="137">
        <v>697.71</v>
      </c>
      <c r="I131" s="112">
        <v>0</v>
      </c>
    </row>
    <row r="132" spans="2:9" s="38" customFormat="1" ht="24.95" customHeight="1" x14ac:dyDescent="0.25">
      <c r="B132" s="200">
        <v>34</v>
      </c>
      <c r="C132" s="201"/>
      <c r="D132" s="202"/>
      <c r="E132" s="89" t="s">
        <v>195</v>
      </c>
      <c r="F132" s="137">
        <v>5.2</v>
      </c>
      <c r="G132" s="137">
        <v>5.2</v>
      </c>
      <c r="H132" s="137">
        <v>5.2</v>
      </c>
      <c r="I132" s="112">
        <v>0</v>
      </c>
    </row>
    <row r="133" spans="2:9" s="38" customFormat="1" ht="24.95" customHeight="1" x14ac:dyDescent="0.25">
      <c r="B133" s="200">
        <v>343</v>
      </c>
      <c r="C133" s="201"/>
      <c r="D133" s="202"/>
      <c r="E133" s="89" t="s">
        <v>112</v>
      </c>
      <c r="F133" s="137"/>
      <c r="G133" s="137"/>
      <c r="H133" s="137">
        <v>5.2</v>
      </c>
      <c r="I133" s="112">
        <v>0</v>
      </c>
    </row>
    <row r="134" spans="2:9" s="38" customFormat="1" ht="24.95" customHeight="1" x14ac:dyDescent="0.25">
      <c r="B134" s="200">
        <v>3433</v>
      </c>
      <c r="C134" s="201"/>
      <c r="D134" s="202"/>
      <c r="E134" s="89" t="s">
        <v>115</v>
      </c>
      <c r="F134" s="137"/>
      <c r="G134" s="137"/>
      <c r="H134" s="137">
        <v>5.2</v>
      </c>
      <c r="I134" s="112">
        <v>0</v>
      </c>
    </row>
    <row r="135" spans="2:9" s="38" customFormat="1" ht="24.95" customHeight="1" x14ac:dyDescent="0.25">
      <c r="B135" s="265" t="s">
        <v>188</v>
      </c>
      <c r="C135" s="266"/>
      <c r="D135" s="267"/>
      <c r="E135" s="126" t="s">
        <v>189</v>
      </c>
      <c r="F135" s="141">
        <v>400</v>
      </c>
      <c r="G135" s="141">
        <v>400</v>
      </c>
      <c r="H135" s="141">
        <v>442.96</v>
      </c>
      <c r="I135" s="122">
        <f t="shared" si="2"/>
        <v>110.74</v>
      </c>
    </row>
    <row r="136" spans="2:9" s="38" customFormat="1" ht="24.95" customHeight="1" x14ac:dyDescent="0.25">
      <c r="B136" s="268">
        <v>3</v>
      </c>
      <c r="C136" s="268"/>
      <c r="D136" s="268"/>
      <c r="E136" s="39" t="s">
        <v>3</v>
      </c>
      <c r="F136" s="137">
        <v>400</v>
      </c>
      <c r="G136" s="137">
        <v>400</v>
      </c>
      <c r="H136" s="137">
        <v>442.96</v>
      </c>
      <c r="I136" s="112">
        <f t="shared" si="2"/>
        <v>110.74</v>
      </c>
    </row>
    <row r="137" spans="2:9" s="38" customFormat="1" ht="24.95" customHeight="1" x14ac:dyDescent="0.25">
      <c r="B137" s="269">
        <v>32</v>
      </c>
      <c r="C137" s="270"/>
      <c r="D137" s="271"/>
      <c r="E137" s="39" t="s">
        <v>12</v>
      </c>
      <c r="F137" s="137">
        <v>400</v>
      </c>
      <c r="G137" s="137">
        <v>400</v>
      </c>
      <c r="H137" s="137">
        <v>442.96</v>
      </c>
      <c r="I137" s="112">
        <f t="shared" si="2"/>
        <v>110.74</v>
      </c>
    </row>
    <row r="138" spans="2:9" s="38" customFormat="1" ht="24.95" customHeight="1" x14ac:dyDescent="0.25">
      <c r="B138" s="205">
        <v>323</v>
      </c>
      <c r="C138" s="206"/>
      <c r="D138" s="207"/>
      <c r="E138" s="89" t="s">
        <v>89</v>
      </c>
      <c r="F138" s="137"/>
      <c r="G138" s="137"/>
      <c r="H138" s="137">
        <v>442.96</v>
      </c>
      <c r="I138" s="112">
        <v>0</v>
      </c>
    </row>
    <row r="139" spans="2:9" s="38" customFormat="1" ht="24.95" customHeight="1" x14ac:dyDescent="0.25">
      <c r="B139" s="205">
        <v>3232</v>
      </c>
      <c r="C139" s="206"/>
      <c r="D139" s="207"/>
      <c r="E139" s="89" t="s">
        <v>93</v>
      </c>
      <c r="F139" s="137"/>
      <c r="G139" s="137"/>
      <c r="H139" s="137">
        <v>442.96</v>
      </c>
      <c r="I139" s="112">
        <v>0</v>
      </c>
    </row>
    <row r="140" spans="2:9" s="38" customFormat="1" ht="24.95" customHeight="1" x14ac:dyDescent="0.25">
      <c r="B140" s="275" t="s">
        <v>247</v>
      </c>
      <c r="C140" s="276"/>
      <c r="D140" s="277"/>
      <c r="E140" s="199" t="s">
        <v>248</v>
      </c>
      <c r="F140" s="143">
        <v>1900</v>
      </c>
      <c r="G140" s="143">
        <v>1900</v>
      </c>
      <c r="H140" s="143">
        <v>1812.5</v>
      </c>
      <c r="I140" s="127">
        <f t="shared" ref="I140:I145" si="3">(H140/G140*100)</f>
        <v>95.39473684210526</v>
      </c>
    </row>
    <row r="141" spans="2:9" s="38" customFormat="1" ht="24.95" customHeight="1" x14ac:dyDescent="0.25">
      <c r="B141" s="265" t="s">
        <v>174</v>
      </c>
      <c r="C141" s="266"/>
      <c r="D141" s="267"/>
      <c r="E141" s="126" t="s">
        <v>179</v>
      </c>
      <c r="F141" s="141">
        <v>1900</v>
      </c>
      <c r="G141" s="141">
        <v>1900</v>
      </c>
      <c r="H141" s="141">
        <v>1812.5</v>
      </c>
      <c r="I141" s="122">
        <f t="shared" si="3"/>
        <v>95.39473684210526</v>
      </c>
    </row>
    <row r="142" spans="2:9" s="38" customFormat="1" ht="24.95" customHeight="1" x14ac:dyDescent="0.25">
      <c r="B142" s="268">
        <v>3</v>
      </c>
      <c r="C142" s="268"/>
      <c r="D142" s="268"/>
      <c r="E142" s="39" t="s">
        <v>3</v>
      </c>
      <c r="F142" s="137">
        <v>1900</v>
      </c>
      <c r="G142" s="137">
        <v>1900</v>
      </c>
      <c r="H142" s="137">
        <v>1812.5</v>
      </c>
      <c r="I142" s="112">
        <f t="shared" si="3"/>
        <v>95.39473684210526</v>
      </c>
    </row>
    <row r="143" spans="2:9" s="38" customFormat="1" ht="24.95" customHeight="1" x14ac:dyDescent="0.25">
      <c r="B143" s="269">
        <v>32</v>
      </c>
      <c r="C143" s="270"/>
      <c r="D143" s="271"/>
      <c r="E143" s="39" t="s">
        <v>12</v>
      </c>
      <c r="F143" s="137">
        <v>1900</v>
      </c>
      <c r="G143" s="137">
        <v>1900</v>
      </c>
      <c r="H143" s="137">
        <v>1812.5</v>
      </c>
      <c r="I143" s="112">
        <f t="shared" si="3"/>
        <v>95.39473684210526</v>
      </c>
    </row>
    <row r="144" spans="2:9" s="38" customFormat="1" ht="24.95" customHeight="1" x14ac:dyDescent="0.25">
      <c r="B144" s="200">
        <v>323</v>
      </c>
      <c r="C144" s="201"/>
      <c r="D144" s="202"/>
      <c r="E144" s="89" t="s">
        <v>89</v>
      </c>
      <c r="F144" s="137"/>
      <c r="G144" s="137"/>
      <c r="H144" s="137">
        <v>1812.5</v>
      </c>
      <c r="I144" s="112">
        <v>0</v>
      </c>
    </row>
    <row r="145" spans="2:9" s="38" customFormat="1" ht="24.95" customHeight="1" x14ac:dyDescent="0.25">
      <c r="B145" s="200">
        <v>3232</v>
      </c>
      <c r="C145" s="201"/>
      <c r="D145" s="202"/>
      <c r="E145" s="89" t="s">
        <v>93</v>
      </c>
      <c r="F145" s="137"/>
      <c r="G145" s="137"/>
      <c r="H145" s="137">
        <v>1812.5</v>
      </c>
      <c r="I145" s="112">
        <v>0</v>
      </c>
    </row>
    <row r="146" spans="2:9" s="38" customFormat="1" ht="24.95" customHeight="1" x14ac:dyDescent="0.25">
      <c r="B146" s="275" t="s">
        <v>226</v>
      </c>
      <c r="C146" s="276"/>
      <c r="D146" s="277"/>
      <c r="E146" s="123" t="s">
        <v>199</v>
      </c>
      <c r="F146" s="143">
        <v>45000</v>
      </c>
      <c r="G146" s="143">
        <v>45000</v>
      </c>
      <c r="H146" s="143">
        <v>0</v>
      </c>
      <c r="I146" s="127">
        <f t="shared" si="2"/>
        <v>0</v>
      </c>
    </row>
    <row r="147" spans="2:9" s="38" customFormat="1" ht="24.95" customHeight="1" x14ac:dyDescent="0.25">
      <c r="B147" s="265" t="s">
        <v>175</v>
      </c>
      <c r="C147" s="266"/>
      <c r="D147" s="267"/>
      <c r="E147" s="126" t="s">
        <v>185</v>
      </c>
      <c r="F147" s="141">
        <v>45000</v>
      </c>
      <c r="G147" s="141">
        <v>45000</v>
      </c>
      <c r="H147" s="141">
        <v>0</v>
      </c>
      <c r="I147" s="122">
        <f t="shared" si="2"/>
        <v>0</v>
      </c>
    </row>
    <row r="148" spans="2:9" s="38" customFormat="1" ht="24.95" customHeight="1" x14ac:dyDescent="0.25">
      <c r="B148" s="268">
        <v>3</v>
      </c>
      <c r="C148" s="268"/>
      <c r="D148" s="268"/>
      <c r="E148" s="39" t="s">
        <v>3</v>
      </c>
      <c r="F148" s="137">
        <v>23000</v>
      </c>
      <c r="G148" s="137">
        <v>23000</v>
      </c>
      <c r="H148" s="137">
        <v>0</v>
      </c>
      <c r="I148" s="112">
        <f t="shared" si="2"/>
        <v>0</v>
      </c>
    </row>
    <row r="149" spans="2:9" s="38" customFormat="1" ht="24.95" customHeight="1" x14ac:dyDescent="0.25">
      <c r="B149" s="86">
        <v>37</v>
      </c>
      <c r="C149" s="87"/>
      <c r="D149" s="88"/>
      <c r="E149" s="89" t="s">
        <v>197</v>
      </c>
      <c r="F149" s="137">
        <v>23000</v>
      </c>
      <c r="G149" s="137">
        <v>23000</v>
      </c>
      <c r="H149" s="137">
        <v>0</v>
      </c>
      <c r="I149" s="112">
        <f t="shared" si="2"/>
        <v>0</v>
      </c>
    </row>
    <row r="150" spans="2:9" s="38" customFormat="1" ht="24.95" customHeight="1" x14ac:dyDescent="0.25">
      <c r="B150" s="86">
        <v>372</v>
      </c>
      <c r="C150" s="87"/>
      <c r="D150" s="88"/>
      <c r="E150" s="89" t="s">
        <v>198</v>
      </c>
      <c r="F150" s="137"/>
      <c r="G150" s="137"/>
      <c r="H150" s="137">
        <v>0</v>
      </c>
      <c r="I150" s="112">
        <v>0</v>
      </c>
    </row>
    <row r="151" spans="2:9" s="38" customFormat="1" ht="24.95" customHeight="1" x14ac:dyDescent="0.25">
      <c r="B151" s="86">
        <v>3722</v>
      </c>
      <c r="C151" s="87"/>
      <c r="D151" s="88"/>
      <c r="E151" s="89" t="s">
        <v>119</v>
      </c>
      <c r="F151" s="137"/>
      <c r="G151" s="137"/>
      <c r="H151" s="137">
        <v>0</v>
      </c>
      <c r="I151" s="112">
        <v>0</v>
      </c>
    </row>
    <row r="152" spans="2:9" s="38" customFormat="1" ht="24.95" customHeight="1" x14ac:dyDescent="0.25">
      <c r="B152" s="86">
        <v>4</v>
      </c>
      <c r="C152" s="87"/>
      <c r="D152" s="88"/>
      <c r="E152" s="92" t="s">
        <v>5</v>
      </c>
      <c r="F152" s="137">
        <v>22000</v>
      </c>
      <c r="G152" s="137">
        <v>22000</v>
      </c>
      <c r="H152" s="137">
        <v>0</v>
      </c>
      <c r="I152" s="112">
        <f t="shared" si="2"/>
        <v>0</v>
      </c>
    </row>
    <row r="153" spans="2:9" s="38" customFormat="1" ht="24.95" customHeight="1" x14ac:dyDescent="0.25">
      <c r="B153" s="86">
        <v>42</v>
      </c>
      <c r="C153" s="87"/>
      <c r="D153" s="88"/>
      <c r="E153" s="89" t="s">
        <v>122</v>
      </c>
      <c r="F153" s="137">
        <v>22000</v>
      </c>
      <c r="G153" s="137">
        <v>22000</v>
      </c>
      <c r="H153" s="137">
        <v>0</v>
      </c>
      <c r="I153" s="112">
        <f t="shared" si="2"/>
        <v>0</v>
      </c>
    </row>
    <row r="154" spans="2:9" s="38" customFormat="1" ht="24.95" customHeight="1" x14ac:dyDescent="0.25">
      <c r="B154" s="86">
        <v>424</v>
      </c>
      <c r="C154" s="87"/>
      <c r="D154" s="88"/>
      <c r="E154" s="89" t="s">
        <v>200</v>
      </c>
      <c r="F154" s="137"/>
      <c r="G154" s="137"/>
      <c r="H154" s="137">
        <v>0</v>
      </c>
      <c r="I154" s="112">
        <v>0</v>
      </c>
    </row>
    <row r="155" spans="2:9" s="38" customFormat="1" ht="24.95" customHeight="1" x14ac:dyDescent="0.25">
      <c r="B155" s="86">
        <v>4241</v>
      </c>
      <c r="C155" s="87"/>
      <c r="D155" s="88"/>
      <c r="E155" s="89" t="s">
        <v>131</v>
      </c>
      <c r="F155" s="137"/>
      <c r="G155" s="137"/>
      <c r="H155" s="137">
        <v>0</v>
      </c>
      <c r="I155" s="112">
        <v>0</v>
      </c>
    </row>
    <row r="156" spans="2:9" s="38" customFormat="1" ht="24.95" customHeight="1" x14ac:dyDescent="0.25">
      <c r="B156" s="275" t="s">
        <v>225</v>
      </c>
      <c r="C156" s="276"/>
      <c r="D156" s="277"/>
      <c r="E156" s="128" t="s">
        <v>201</v>
      </c>
      <c r="F156" s="143">
        <v>155000</v>
      </c>
      <c r="G156" s="143">
        <v>155000</v>
      </c>
      <c r="H156" s="140">
        <v>84770.880000000005</v>
      </c>
      <c r="I156" s="127">
        <f t="shared" si="2"/>
        <v>54.690890322580643</v>
      </c>
    </row>
    <row r="157" spans="2:9" s="38" customFormat="1" ht="24.95" customHeight="1" x14ac:dyDescent="0.25">
      <c r="B157" s="265" t="s">
        <v>175</v>
      </c>
      <c r="C157" s="266"/>
      <c r="D157" s="267"/>
      <c r="E157" s="126" t="s">
        <v>185</v>
      </c>
      <c r="F157" s="141">
        <v>155000</v>
      </c>
      <c r="G157" s="141">
        <v>155000</v>
      </c>
      <c r="H157" s="136">
        <v>84770.880000000005</v>
      </c>
      <c r="I157" s="122">
        <f t="shared" si="2"/>
        <v>54.690890322580643</v>
      </c>
    </row>
    <row r="158" spans="2:9" s="38" customFormat="1" ht="24.95" customHeight="1" x14ac:dyDescent="0.25">
      <c r="B158" s="268">
        <v>3</v>
      </c>
      <c r="C158" s="268"/>
      <c r="D158" s="268"/>
      <c r="E158" s="39" t="s">
        <v>3</v>
      </c>
      <c r="F158" s="137">
        <v>155000</v>
      </c>
      <c r="G158" s="137">
        <v>155000</v>
      </c>
      <c r="H158" s="137">
        <v>84770.880000000005</v>
      </c>
      <c r="I158" s="112">
        <f t="shared" si="2"/>
        <v>54.690890322580643</v>
      </c>
    </row>
    <row r="159" spans="2:9" s="38" customFormat="1" ht="24.95" customHeight="1" x14ac:dyDescent="0.25">
      <c r="B159" s="269">
        <v>32</v>
      </c>
      <c r="C159" s="270"/>
      <c r="D159" s="271"/>
      <c r="E159" s="39" t="s">
        <v>12</v>
      </c>
      <c r="F159" s="137">
        <v>155000</v>
      </c>
      <c r="G159" s="137">
        <v>155000</v>
      </c>
      <c r="H159" s="137">
        <v>84770.880000000005</v>
      </c>
      <c r="I159" s="112">
        <f t="shared" si="2"/>
        <v>54.690890322580643</v>
      </c>
    </row>
    <row r="160" spans="2:9" s="38" customFormat="1" ht="24.95" customHeight="1" x14ac:dyDescent="0.25">
      <c r="B160" s="86">
        <v>322</v>
      </c>
      <c r="C160" s="87"/>
      <c r="D160" s="88"/>
      <c r="E160" s="92" t="s">
        <v>79</v>
      </c>
      <c r="F160" s="137"/>
      <c r="G160" s="137"/>
      <c r="H160" s="137">
        <v>84770.880000000005</v>
      </c>
      <c r="I160" s="112">
        <v>0</v>
      </c>
    </row>
    <row r="161" spans="2:9" s="38" customFormat="1" ht="24.95" customHeight="1" x14ac:dyDescent="0.25">
      <c r="B161" s="86">
        <v>3222</v>
      </c>
      <c r="C161" s="87"/>
      <c r="D161" s="88"/>
      <c r="E161" s="92" t="s">
        <v>82</v>
      </c>
      <c r="F161" s="137"/>
      <c r="G161" s="137"/>
      <c r="H161" s="137">
        <v>84770.880000000005</v>
      </c>
      <c r="I161" s="112">
        <v>0</v>
      </c>
    </row>
    <row r="162" spans="2:9" s="38" customFormat="1" ht="24.95" customHeight="1" x14ac:dyDescent="0.25">
      <c r="B162" s="272" t="s">
        <v>202</v>
      </c>
      <c r="C162" s="273"/>
      <c r="D162" s="274"/>
      <c r="E162" s="120" t="s">
        <v>203</v>
      </c>
      <c r="F162" s="144">
        <f>SUM(F163,F197,F231,F242,F249)</f>
        <v>350199.55</v>
      </c>
      <c r="G162" s="144">
        <f>SUM(G163,G197,G231,G242,G249)</f>
        <v>350199.55</v>
      </c>
      <c r="H162" s="144">
        <f>SUM(H163,H197,H231,H242,H249)</f>
        <v>184394.46999999997</v>
      </c>
      <c r="I162" s="131">
        <f t="shared" si="2"/>
        <v>52.65411391876431</v>
      </c>
    </row>
    <row r="163" spans="2:9" s="38" customFormat="1" ht="24.95" customHeight="1" x14ac:dyDescent="0.25">
      <c r="B163" s="275" t="s">
        <v>224</v>
      </c>
      <c r="C163" s="276"/>
      <c r="D163" s="277"/>
      <c r="E163" s="129" t="s">
        <v>204</v>
      </c>
      <c r="F163" s="143">
        <f>SUM(F164,F185)</f>
        <v>274600</v>
      </c>
      <c r="G163" s="143">
        <f>SUM(G164,G185)</f>
        <v>274600</v>
      </c>
      <c r="H163" s="143">
        <f>SUM(H164,H185)</f>
        <v>137342.49</v>
      </c>
      <c r="I163" s="127">
        <f t="shared" si="2"/>
        <v>50.015473415877629</v>
      </c>
    </row>
    <row r="164" spans="2:9" s="38" customFormat="1" ht="24.95" customHeight="1" x14ac:dyDescent="0.25">
      <c r="B164" s="265" t="s">
        <v>172</v>
      </c>
      <c r="C164" s="266"/>
      <c r="D164" s="267"/>
      <c r="E164" s="126" t="s">
        <v>173</v>
      </c>
      <c r="F164" s="141">
        <v>156050</v>
      </c>
      <c r="G164" s="141">
        <v>156050</v>
      </c>
      <c r="H164" s="141">
        <v>76778.69</v>
      </c>
      <c r="I164" s="122">
        <f t="shared" si="2"/>
        <v>49.201339314322333</v>
      </c>
    </row>
    <row r="165" spans="2:9" s="38" customFormat="1" ht="24.95" customHeight="1" x14ac:dyDescent="0.25">
      <c r="B165" s="268">
        <v>3</v>
      </c>
      <c r="C165" s="268"/>
      <c r="D165" s="268"/>
      <c r="E165" s="39" t="s">
        <v>3</v>
      </c>
      <c r="F165" s="137">
        <f>SUM(F166,F175)</f>
        <v>156050</v>
      </c>
      <c r="G165" s="137">
        <f>SUM(G166,G175)</f>
        <v>156050</v>
      </c>
      <c r="H165" s="137">
        <f>SUM(H166,H175)</f>
        <v>76778.69</v>
      </c>
      <c r="I165" s="112">
        <f t="shared" si="2"/>
        <v>49.201339314322333</v>
      </c>
    </row>
    <row r="166" spans="2:9" s="38" customFormat="1" ht="24.95" customHeight="1" x14ac:dyDescent="0.25">
      <c r="B166" s="86">
        <v>31</v>
      </c>
      <c r="C166" s="87"/>
      <c r="D166" s="88"/>
      <c r="E166" s="89" t="s">
        <v>4</v>
      </c>
      <c r="F166" s="137">
        <v>59300</v>
      </c>
      <c r="G166" s="137">
        <v>59300</v>
      </c>
      <c r="H166" s="137">
        <f>SUM(H167,H171,H173)</f>
        <v>33489.65</v>
      </c>
      <c r="I166" s="112">
        <f t="shared" si="2"/>
        <v>56.474957841483985</v>
      </c>
    </row>
    <row r="167" spans="2:9" s="38" customFormat="1" ht="24.95" customHeight="1" x14ac:dyDescent="0.25">
      <c r="B167" s="86">
        <v>311</v>
      </c>
      <c r="C167" s="87"/>
      <c r="D167" s="88"/>
      <c r="E167" s="89" t="s">
        <v>25</v>
      </c>
      <c r="F167" s="137"/>
      <c r="G167" s="137"/>
      <c r="H167" s="137">
        <f>SUM(H168:H170)</f>
        <v>26222.1</v>
      </c>
      <c r="I167" s="112">
        <v>0</v>
      </c>
    </row>
    <row r="168" spans="2:9" s="38" customFormat="1" ht="24.95" customHeight="1" x14ac:dyDescent="0.25">
      <c r="B168" s="86">
        <v>3111</v>
      </c>
      <c r="C168" s="87"/>
      <c r="D168" s="88"/>
      <c r="E168" s="89" t="s">
        <v>26</v>
      </c>
      <c r="F168" s="137"/>
      <c r="G168" s="137"/>
      <c r="H168" s="137">
        <v>25186.11</v>
      </c>
      <c r="I168" s="112">
        <v>0</v>
      </c>
    </row>
    <row r="169" spans="2:9" s="38" customFormat="1" ht="24.95" customHeight="1" x14ac:dyDescent="0.25">
      <c r="B169" s="86">
        <v>3113</v>
      </c>
      <c r="C169" s="87"/>
      <c r="D169" s="88"/>
      <c r="E169" s="89" t="s">
        <v>69</v>
      </c>
      <c r="F169" s="137"/>
      <c r="G169" s="137"/>
      <c r="H169" s="137">
        <v>299.51</v>
      </c>
      <c r="I169" s="112">
        <v>0</v>
      </c>
    </row>
    <row r="170" spans="2:9" s="38" customFormat="1" ht="24.95" customHeight="1" x14ac:dyDescent="0.25">
      <c r="B170" s="86">
        <v>3114</v>
      </c>
      <c r="C170" s="87"/>
      <c r="D170" s="88"/>
      <c r="E170" s="89" t="s">
        <v>70</v>
      </c>
      <c r="F170" s="137"/>
      <c r="G170" s="137"/>
      <c r="H170" s="137">
        <v>736.48</v>
      </c>
      <c r="I170" s="112">
        <v>0</v>
      </c>
    </row>
    <row r="171" spans="2:9" s="38" customFormat="1" ht="24.95" customHeight="1" x14ac:dyDescent="0.25">
      <c r="B171" s="86">
        <v>312</v>
      </c>
      <c r="C171" s="87"/>
      <c r="D171" s="88"/>
      <c r="E171" s="89" t="s">
        <v>71</v>
      </c>
      <c r="F171" s="137"/>
      <c r="G171" s="137"/>
      <c r="H171" s="137">
        <v>3000</v>
      </c>
      <c r="I171" s="112">
        <v>0</v>
      </c>
    </row>
    <row r="172" spans="2:9" s="38" customFormat="1" ht="24.95" customHeight="1" x14ac:dyDescent="0.25">
      <c r="B172" s="86">
        <v>3121</v>
      </c>
      <c r="C172" s="87"/>
      <c r="D172" s="88"/>
      <c r="E172" s="89" t="s">
        <v>71</v>
      </c>
      <c r="F172" s="137"/>
      <c r="G172" s="137"/>
      <c r="H172" s="137">
        <v>3000</v>
      </c>
      <c r="I172" s="112">
        <v>0</v>
      </c>
    </row>
    <row r="173" spans="2:9" s="38" customFormat="1" ht="24.95" customHeight="1" x14ac:dyDescent="0.25">
      <c r="B173" s="86">
        <v>313</v>
      </c>
      <c r="C173" s="87"/>
      <c r="D173" s="88"/>
      <c r="E173" s="89" t="s">
        <v>72</v>
      </c>
      <c r="F173" s="137"/>
      <c r="G173" s="137"/>
      <c r="H173" s="137">
        <v>4267.55</v>
      </c>
      <c r="I173" s="112">
        <v>0</v>
      </c>
    </row>
    <row r="174" spans="2:9" s="38" customFormat="1" ht="24.95" customHeight="1" x14ac:dyDescent="0.25">
      <c r="B174" s="86">
        <v>3132</v>
      </c>
      <c r="C174" s="87"/>
      <c r="D174" s="88"/>
      <c r="E174" s="89" t="s">
        <v>73</v>
      </c>
      <c r="F174" s="137"/>
      <c r="G174" s="137"/>
      <c r="H174" s="137">
        <v>4267.55</v>
      </c>
      <c r="I174" s="112">
        <v>0</v>
      </c>
    </row>
    <row r="175" spans="2:9" s="38" customFormat="1" ht="24.95" customHeight="1" x14ac:dyDescent="0.25">
      <c r="B175" s="269">
        <v>32</v>
      </c>
      <c r="C175" s="270"/>
      <c r="D175" s="271"/>
      <c r="E175" s="39" t="s">
        <v>12</v>
      </c>
      <c r="F175" s="137">
        <v>96750</v>
      </c>
      <c r="G175" s="137">
        <v>96750</v>
      </c>
      <c r="H175" s="137">
        <f>SUM(H176,H178+H183)</f>
        <v>43289.04</v>
      </c>
      <c r="I175" s="112">
        <f t="shared" ref="I175:I233" si="4">(H175/G175*100)</f>
        <v>44.743193798449617</v>
      </c>
    </row>
    <row r="176" spans="2:9" s="38" customFormat="1" ht="24.95" customHeight="1" x14ac:dyDescent="0.25">
      <c r="B176" s="86">
        <v>321</v>
      </c>
      <c r="C176" s="87"/>
      <c r="D176" s="88"/>
      <c r="E176" s="92" t="s">
        <v>27</v>
      </c>
      <c r="F176" s="137"/>
      <c r="G176" s="137"/>
      <c r="H176" s="137">
        <v>404.44</v>
      </c>
      <c r="I176" s="112">
        <v>0</v>
      </c>
    </row>
    <row r="177" spans="2:9" s="38" customFormat="1" ht="24.95" customHeight="1" x14ac:dyDescent="0.25">
      <c r="B177" s="86">
        <v>3212</v>
      </c>
      <c r="C177" s="87"/>
      <c r="D177" s="88"/>
      <c r="E177" s="89" t="s">
        <v>196</v>
      </c>
      <c r="F177" s="137"/>
      <c r="G177" s="137"/>
      <c r="H177" s="137">
        <v>404.44</v>
      </c>
      <c r="I177" s="112">
        <v>0</v>
      </c>
    </row>
    <row r="178" spans="2:9" s="38" customFormat="1" ht="24.95" customHeight="1" x14ac:dyDescent="0.25">
      <c r="B178" s="86">
        <v>322</v>
      </c>
      <c r="C178" s="87"/>
      <c r="D178" s="88"/>
      <c r="E178" s="92" t="s">
        <v>79</v>
      </c>
      <c r="F178" s="137"/>
      <c r="G178" s="137"/>
      <c r="H178" s="137">
        <f>SUM(H179:H182)</f>
        <v>42834.67</v>
      </c>
      <c r="I178" s="112">
        <v>0</v>
      </c>
    </row>
    <row r="179" spans="2:9" s="38" customFormat="1" ht="24.95" customHeight="1" x14ac:dyDescent="0.25">
      <c r="B179" s="86">
        <v>3221</v>
      </c>
      <c r="C179" s="87"/>
      <c r="D179" s="88"/>
      <c r="E179" s="92" t="s">
        <v>81</v>
      </c>
      <c r="F179" s="137"/>
      <c r="G179" s="137"/>
      <c r="H179" s="137">
        <v>1073.7</v>
      </c>
      <c r="I179" s="112">
        <v>0</v>
      </c>
    </row>
    <row r="180" spans="2:9" s="38" customFormat="1" ht="24.95" customHeight="1" x14ac:dyDescent="0.25">
      <c r="B180" s="86">
        <v>3222</v>
      </c>
      <c r="C180" s="87"/>
      <c r="D180" s="88"/>
      <c r="E180" s="92" t="s">
        <v>82</v>
      </c>
      <c r="F180" s="137"/>
      <c r="G180" s="137"/>
      <c r="H180" s="137">
        <v>41195.21</v>
      </c>
      <c r="I180" s="112">
        <v>0</v>
      </c>
    </row>
    <row r="181" spans="2:9" s="38" customFormat="1" ht="24.95" customHeight="1" x14ac:dyDescent="0.25">
      <c r="B181" s="86">
        <v>3224</v>
      </c>
      <c r="C181" s="87"/>
      <c r="D181" s="88"/>
      <c r="E181" s="89" t="s">
        <v>194</v>
      </c>
      <c r="F181" s="137"/>
      <c r="G181" s="137"/>
      <c r="H181" s="137">
        <v>351.85</v>
      </c>
      <c r="I181" s="112">
        <v>0</v>
      </c>
    </row>
    <row r="182" spans="2:9" s="38" customFormat="1" ht="24.95" customHeight="1" x14ac:dyDescent="0.25">
      <c r="B182" s="86">
        <v>3225</v>
      </c>
      <c r="C182" s="87"/>
      <c r="D182" s="88"/>
      <c r="E182" s="89" t="s">
        <v>87</v>
      </c>
      <c r="F182" s="137"/>
      <c r="G182" s="137"/>
      <c r="H182" s="137">
        <v>213.91</v>
      </c>
      <c r="I182" s="112">
        <v>0</v>
      </c>
    </row>
    <row r="183" spans="2:9" s="38" customFormat="1" ht="24.95" customHeight="1" x14ac:dyDescent="0.25">
      <c r="B183" s="223">
        <v>329</v>
      </c>
      <c r="C183" s="224"/>
      <c r="D183" s="225"/>
      <c r="E183" s="89" t="s">
        <v>103</v>
      </c>
      <c r="F183" s="137"/>
      <c r="G183" s="137"/>
      <c r="H183" s="137">
        <v>49.93</v>
      </c>
      <c r="I183" s="112">
        <v>0</v>
      </c>
    </row>
    <row r="184" spans="2:9" s="38" customFormat="1" ht="24.95" customHeight="1" x14ac:dyDescent="0.25">
      <c r="B184" s="223">
        <v>3299</v>
      </c>
      <c r="C184" s="224"/>
      <c r="D184" s="225"/>
      <c r="E184" s="89" t="s">
        <v>103</v>
      </c>
      <c r="F184" s="137"/>
      <c r="G184" s="137"/>
      <c r="H184" s="137">
        <v>49.93</v>
      </c>
      <c r="I184" s="112">
        <v>0</v>
      </c>
    </row>
    <row r="185" spans="2:9" s="38" customFormat="1" ht="24.95" customHeight="1" x14ac:dyDescent="0.25">
      <c r="B185" s="265" t="s">
        <v>175</v>
      </c>
      <c r="C185" s="266"/>
      <c r="D185" s="267"/>
      <c r="E185" s="126" t="s">
        <v>185</v>
      </c>
      <c r="F185" s="141">
        <v>118550</v>
      </c>
      <c r="G185" s="141">
        <v>118550</v>
      </c>
      <c r="H185" s="141">
        <v>60563.8</v>
      </c>
      <c r="I185" s="122">
        <f t="shared" si="4"/>
        <v>51.087136229439054</v>
      </c>
    </row>
    <row r="186" spans="2:9" s="38" customFormat="1" ht="24.95" customHeight="1" x14ac:dyDescent="0.25">
      <c r="B186" s="268">
        <v>3</v>
      </c>
      <c r="C186" s="268"/>
      <c r="D186" s="268"/>
      <c r="E186" s="39" t="s">
        <v>3</v>
      </c>
      <c r="F186" s="137">
        <f>SUM(F187,F194)</f>
        <v>118550</v>
      </c>
      <c r="G186" s="137">
        <f>SUM(G187,G194)</f>
        <v>118550</v>
      </c>
      <c r="H186" s="137">
        <f>SUM(H187,H194)</f>
        <v>60563.8</v>
      </c>
      <c r="I186" s="112">
        <f t="shared" si="4"/>
        <v>51.087136229439054</v>
      </c>
    </row>
    <row r="187" spans="2:9" s="38" customFormat="1" ht="24.95" customHeight="1" x14ac:dyDescent="0.25">
      <c r="B187" s="86">
        <v>31</v>
      </c>
      <c r="C187" s="87"/>
      <c r="D187" s="88"/>
      <c r="E187" s="89" t="s">
        <v>4</v>
      </c>
      <c r="F187" s="137">
        <v>117750</v>
      </c>
      <c r="G187" s="137">
        <v>117750</v>
      </c>
      <c r="H187" s="137">
        <f>SUM(H188,H192)</f>
        <v>60090.990000000005</v>
      </c>
      <c r="I187" s="112">
        <f t="shared" si="4"/>
        <v>51.032687898089179</v>
      </c>
    </row>
    <row r="188" spans="2:9" s="38" customFormat="1" ht="24.95" customHeight="1" x14ac:dyDescent="0.25">
      <c r="B188" s="86">
        <v>311</v>
      </c>
      <c r="C188" s="87"/>
      <c r="D188" s="88"/>
      <c r="E188" s="89" t="s">
        <v>25</v>
      </c>
      <c r="F188" s="137"/>
      <c r="G188" s="137"/>
      <c r="H188" s="137">
        <f>SUM(H189:H191)</f>
        <v>51529.520000000004</v>
      </c>
      <c r="I188" s="112">
        <v>0</v>
      </c>
    </row>
    <row r="189" spans="2:9" s="38" customFormat="1" ht="24.95" customHeight="1" x14ac:dyDescent="0.25">
      <c r="B189" s="86">
        <v>3111</v>
      </c>
      <c r="C189" s="87"/>
      <c r="D189" s="88"/>
      <c r="E189" s="89" t="s">
        <v>26</v>
      </c>
      <c r="F189" s="137"/>
      <c r="G189" s="137"/>
      <c r="H189" s="137">
        <v>49060.71</v>
      </c>
      <c r="I189" s="112">
        <v>0</v>
      </c>
    </row>
    <row r="190" spans="2:9" s="38" customFormat="1" ht="24.95" customHeight="1" x14ac:dyDescent="0.25">
      <c r="B190" s="86">
        <v>3113</v>
      </c>
      <c r="C190" s="87"/>
      <c r="D190" s="88"/>
      <c r="E190" s="89" t="s">
        <v>69</v>
      </c>
      <c r="F190" s="137"/>
      <c r="G190" s="137"/>
      <c r="H190" s="137">
        <v>980.37</v>
      </c>
      <c r="I190" s="112">
        <v>0</v>
      </c>
    </row>
    <row r="191" spans="2:9" s="38" customFormat="1" ht="24.95" customHeight="1" x14ac:dyDescent="0.25">
      <c r="B191" s="86">
        <v>3114</v>
      </c>
      <c r="C191" s="87"/>
      <c r="D191" s="88"/>
      <c r="E191" s="89" t="s">
        <v>70</v>
      </c>
      <c r="F191" s="137"/>
      <c r="G191" s="137"/>
      <c r="H191" s="137">
        <v>1488.44</v>
      </c>
      <c r="I191" s="112">
        <v>0</v>
      </c>
    </row>
    <row r="192" spans="2:9" s="38" customFormat="1" ht="24.95" customHeight="1" x14ac:dyDescent="0.25">
      <c r="B192" s="86">
        <v>313</v>
      </c>
      <c r="C192" s="87"/>
      <c r="D192" s="88"/>
      <c r="E192" s="89" t="s">
        <v>72</v>
      </c>
      <c r="F192" s="137"/>
      <c r="G192" s="137"/>
      <c r="H192" s="137">
        <v>8561.4699999999993</v>
      </c>
      <c r="I192" s="112">
        <v>0</v>
      </c>
    </row>
    <row r="193" spans="2:9" s="38" customFormat="1" ht="24.95" customHeight="1" x14ac:dyDescent="0.25">
      <c r="B193" s="86">
        <v>3132</v>
      </c>
      <c r="C193" s="87"/>
      <c r="D193" s="88"/>
      <c r="E193" s="89" t="s">
        <v>73</v>
      </c>
      <c r="F193" s="137"/>
      <c r="G193" s="137"/>
      <c r="H193" s="137">
        <v>8561.4699999999993</v>
      </c>
      <c r="I193" s="112">
        <v>0</v>
      </c>
    </row>
    <row r="194" spans="2:9" s="38" customFormat="1" ht="24.95" customHeight="1" x14ac:dyDescent="0.25">
      <c r="B194" s="269">
        <v>32</v>
      </c>
      <c r="C194" s="270"/>
      <c r="D194" s="271"/>
      <c r="E194" s="39" t="s">
        <v>12</v>
      </c>
      <c r="F194" s="137">
        <v>800</v>
      </c>
      <c r="G194" s="137">
        <v>800</v>
      </c>
      <c r="H194" s="137">
        <v>472.81</v>
      </c>
      <c r="I194" s="112">
        <f t="shared" si="4"/>
        <v>59.101250000000007</v>
      </c>
    </row>
    <row r="195" spans="2:9" s="38" customFormat="1" ht="24.95" customHeight="1" x14ac:dyDescent="0.25">
      <c r="B195" s="86">
        <v>321</v>
      </c>
      <c r="C195" s="87"/>
      <c r="D195" s="88"/>
      <c r="E195" s="92" t="s">
        <v>27</v>
      </c>
      <c r="F195" s="137"/>
      <c r="G195" s="137"/>
      <c r="H195" s="137">
        <v>472.81</v>
      </c>
      <c r="I195" s="112">
        <v>0</v>
      </c>
    </row>
    <row r="196" spans="2:9" s="38" customFormat="1" ht="24.95" customHeight="1" x14ac:dyDescent="0.25">
      <c r="B196" s="86">
        <v>3212</v>
      </c>
      <c r="C196" s="87"/>
      <c r="D196" s="88"/>
      <c r="E196" s="89" t="s">
        <v>196</v>
      </c>
      <c r="F196" s="137"/>
      <c r="G196" s="137"/>
      <c r="H196" s="137">
        <v>472.81</v>
      </c>
      <c r="I196" s="112">
        <v>0</v>
      </c>
    </row>
    <row r="197" spans="2:9" s="38" customFormat="1" ht="24.95" customHeight="1" x14ac:dyDescent="0.25">
      <c r="B197" s="275" t="s">
        <v>223</v>
      </c>
      <c r="C197" s="276"/>
      <c r="D197" s="277"/>
      <c r="E197" s="123" t="s">
        <v>205</v>
      </c>
      <c r="F197" s="143">
        <f>SUM(F198,F203,F208,F221)</f>
        <v>63260.55000000001</v>
      </c>
      <c r="G197" s="143">
        <f>SUM(G198,G203,G208,G221)</f>
        <v>63260.55000000001</v>
      </c>
      <c r="H197" s="143">
        <f>SUM(H198,H203,H208,H221)</f>
        <v>34895.9</v>
      </c>
      <c r="I197" s="127">
        <f t="shared" si="4"/>
        <v>55.162182434392356</v>
      </c>
    </row>
    <row r="198" spans="2:9" s="38" customFormat="1" ht="24.95" customHeight="1" x14ac:dyDescent="0.25">
      <c r="B198" s="265" t="s">
        <v>176</v>
      </c>
      <c r="C198" s="266"/>
      <c r="D198" s="267"/>
      <c r="E198" s="125" t="s">
        <v>178</v>
      </c>
      <c r="F198" s="141">
        <v>36269.33</v>
      </c>
      <c r="G198" s="141">
        <v>36269.33</v>
      </c>
      <c r="H198" s="141">
        <v>17508.45</v>
      </c>
      <c r="I198" s="122">
        <f t="shared" si="4"/>
        <v>48.273431022850438</v>
      </c>
    </row>
    <row r="199" spans="2:9" s="38" customFormat="1" ht="24.95" customHeight="1" x14ac:dyDescent="0.25">
      <c r="B199" s="268">
        <v>3</v>
      </c>
      <c r="C199" s="268"/>
      <c r="D199" s="268"/>
      <c r="E199" s="39" t="s">
        <v>3</v>
      </c>
      <c r="F199" s="137">
        <v>36269.33</v>
      </c>
      <c r="G199" s="137">
        <v>36269.33</v>
      </c>
      <c r="H199" s="137">
        <v>17508.45</v>
      </c>
      <c r="I199" s="112">
        <f t="shared" si="4"/>
        <v>48.273431022850438</v>
      </c>
    </row>
    <row r="200" spans="2:9" s="38" customFormat="1" ht="24.95" customHeight="1" x14ac:dyDescent="0.25">
      <c r="B200" s="86">
        <v>31</v>
      </c>
      <c r="C200" s="87"/>
      <c r="D200" s="88"/>
      <c r="E200" s="89" t="s">
        <v>4</v>
      </c>
      <c r="F200" s="137">
        <v>36269.33</v>
      </c>
      <c r="G200" s="137">
        <v>36269.33</v>
      </c>
      <c r="H200" s="137">
        <v>17508.45</v>
      </c>
      <c r="I200" s="112">
        <f t="shared" si="4"/>
        <v>48.273431022850438</v>
      </c>
    </row>
    <row r="201" spans="2:9" s="38" customFormat="1" ht="24.95" customHeight="1" x14ac:dyDescent="0.25">
      <c r="B201" s="86">
        <v>311</v>
      </c>
      <c r="C201" s="87"/>
      <c r="D201" s="88"/>
      <c r="E201" s="89" t="s">
        <v>25</v>
      </c>
      <c r="F201" s="137"/>
      <c r="G201" s="137"/>
      <c r="H201" s="137">
        <v>17508.45</v>
      </c>
      <c r="I201" s="112">
        <v>0</v>
      </c>
    </row>
    <row r="202" spans="2:9" s="38" customFormat="1" ht="24.95" customHeight="1" x14ac:dyDescent="0.25">
      <c r="B202" s="86">
        <v>3111</v>
      </c>
      <c r="C202" s="87"/>
      <c r="D202" s="88"/>
      <c r="E202" s="89" t="s">
        <v>26</v>
      </c>
      <c r="F202" s="137"/>
      <c r="G202" s="137"/>
      <c r="H202" s="137">
        <v>17508.451000000001</v>
      </c>
      <c r="I202" s="112">
        <v>0</v>
      </c>
    </row>
    <row r="203" spans="2:9" s="38" customFormat="1" ht="24.95" customHeight="1" x14ac:dyDescent="0.25">
      <c r="B203" s="265" t="s">
        <v>177</v>
      </c>
      <c r="C203" s="266"/>
      <c r="D203" s="267"/>
      <c r="E203" s="126" t="s">
        <v>182</v>
      </c>
      <c r="F203" s="141">
        <v>3960.55</v>
      </c>
      <c r="G203" s="141">
        <v>3960.55</v>
      </c>
      <c r="H203" s="211">
        <v>3960.55</v>
      </c>
      <c r="I203" s="122">
        <f t="shared" si="4"/>
        <v>100</v>
      </c>
    </row>
    <row r="204" spans="2:9" s="38" customFormat="1" ht="24.95" customHeight="1" x14ac:dyDescent="0.25">
      <c r="B204" s="268">
        <v>3</v>
      </c>
      <c r="C204" s="268"/>
      <c r="D204" s="268"/>
      <c r="E204" s="39" t="s">
        <v>3</v>
      </c>
      <c r="F204" s="137">
        <v>3960.55</v>
      </c>
      <c r="G204" s="137">
        <v>3960.55</v>
      </c>
      <c r="H204" s="138">
        <v>3960.55</v>
      </c>
      <c r="I204" s="112">
        <f t="shared" si="4"/>
        <v>100</v>
      </c>
    </row>
    <row r="205" spans="2:9" s="38" customFormat="1" ht="24.95" customHeight="1" x14ac:dyDescent="0.25">
      <c r="B205" s="93">
        <v>31</v>
      </c>
      <c r="C205" s="94"/>
      <c r="D205" s="95"/>
      <c r="E205" s="89" t="s">
        <v>4</v>
      </c>
      <c r="F205" s="137">
        <v>3960.55</v>
      </c>
      <c r="G205" s="137">
        <v>3960.55</v>
      </c>
      <c r="H205" s="138">
        <v>3960.55</v>
      </c>
      <c r="I205" s="112">
        <f t="shared" si="4"/>
        <v>100</v>
      </c>
    </row>
    <row r="206" spans="2:9" s="38" customFormat="1" ht="24.95" customHeight="1" x14ac:dyDescent="0.25">
      <c r="B206" s="93">
        <v>311</v>
      </c>
      <c r="C206" s="94"/>
      <c r="D206" s="95"/>
      <c r="E206" s="89" t="s">
        <v>25</v>
      </c>
      <c r="F206" s="137">
        <v>0</v>
      </c>
      <c r="G206" s="137">
        <v>0</v>
      </c>
      <c r="H206" s="138">
        <v>3960.55</v>
      </c>
      <c r="I206" s="112">
        <v>0</v>
      </c>
    </row>
    <row r="207" spans="2:9" s="38" customFormat="1" ht="24.95" customHeight="1" x14ac:dyDescent="0.25">
      <c r="B207" s="93">
        <v>3111</v>
      </c>
      <c r="C207" s="94"/>
      <c r="D207" s="95"/>
      <c r="E207" s="89" t="s">
        <v>26</v>
      </c>
      <c r="F207" s="137">
        <v>0</v>
      </c>
      <c r="G207" s="137">
        <v>0</v>
      </c>
      <c r="H207" s="138">
        <v>3960.55</v>
      </c>
      <c r="I207" s="112">
        <v>0</v>
      </c>
    </row>
    <row r="208" spans="2:9" s="38" customFormat="1" ht="24.95" customHeight="1" x14ac:dyDescent="0.25">
      <c r="B208" s="265" t="s">
        <v>183</v>
      </c>
      <c r="C208" s="266"/>
      <c r="D208" s="267"/>
      <c r="E208" s="126" t="s">
        <v>184</v>
      </c>
      <c r="F208" s="141">
        <v>17712.38</v>
      </c>
      <c r="G208" s="141">
        <v>17712.38</v>
      </c>
      <c r="H208" s="141">
        <v>11136.04</v>
      </c>
      <c r="I208" s="122">
        <f t="shared" si="4"/>
        <v>62.871505692628546</v>
      </c>
    </row>
    <row r="209" spans="2:9" s="38" customFormat="1" ht="24.95" customHeight="1" x14ac:dyDescent="0.25">
      <c r="B209" s="268">
        <v>3</v>
      </c>
      <c r="C209" s="268"/>
      <c r="D209" s="268"/>
      <c r="E209" s="39" t="s">
        <v>3</v>
      </c>
      <c r="F209" s="137">
        <f>SUM(F210,F217)</f>
        <v>17712.38</v>
      </c>
      <c r="G209" s="137">
        <f>SUM(G210,G217)</f>
        <v>17712.38</v>
      </c>
      <c r="H209" s="137">
        <f>SUM(H210,H217)</f>
        <v>11136.04</v>
      </c>
      <c r="I209" s="112">
        <f t="shared" si="4"/>
        <v>62.871505692628546</v>
      </c>
    </row>
    <row r="210" spans="2:9" s="38" customFormat="1" ht="24.95" customHeight="1" x14ac:dyDescent="0.25">
      <c r="B210" s="93">
        <v>31</v>
      </c>
      <c r="C210" s="94"/>
      <c r="D210" s="95"/>
      <c r="E210" s="89" t="s">
        <v>4</v>
      </c>
      <c r="F210" s="137">
        <v>14918.84</v>
      </c>
      <c r="G210" s="137">
        <v>14918.84</v>
      </c>
      <c r="H210" s="137">
        <f>SUM(H211,H213,H215)</f>
        <v>8771.9700000000012</v>
      </c>
      <c r="I210" s="112">
        <f t="shared" si="4"/>
        <v>58.79793603256018</v>
      </c>
    </row>
    <row r="211" spans="2:9" s="38" customFormat="1" ht="24.95" customHeight="1" x14ac:dyDescent="0.25">
      <c r="B211" s="93">
        <v>311</v>
      </c>
      <c r="C211" s="94"/>
      <c r="D211" s="95"/>
      <c r="E211" s="89" t="s">
        <v>25</v>
      </c>
      <c r="F211" s="137"/>
      <c r="G211" s="137"/>
      <c r="H211" s="137">
        <v>4367.51</v>
      </c>
      <c r="I211" s="112">
        <v>0</v>
      </c>
    </row>
    <row r="212" spans="2:9" s="38" customFormat="1" ht="24.95" customHeight="1" x14ac:dyDescent="0.25">
      <c r="B212" s="93">
        <v>3111</v>
      </c>
      <c r="C212" s="94"/>
      <c r="D212" s="95"/>
      <c r="E212" s="89" t="s">
        <v>26</v>
      </c>
      <c r="F212" s="137"/>
      <c r="G212" s="137"/>
      <c r="H212" s="137">
        <v>4367.51</v>
      </c>
      <c r="I212" s="112">
        <v>0</v>
      </c>
    </row>
    <row r="213" spans="2:9" s="38" customFormat="1" ht="24.95" customHeight="1" x14ac:dyDescent="0.25">
      <c r="B213" s="93">
        <v>312</v>
      </c>
      <c r="C213" s="94"/>
      <c r="D213" s="95"/>
      <c r="E213" s="89" t="s">
        <v>71</v>
      </c>
      <c r="F213" s="137"/>
      <c r="G213" s="137"/>
      <c r="H213" s="137">
        <v>800</v>
      </c>
      <c r="I213" s="112">
        <v>0</v>
      </c>
    </row>
    <row r="214" spans="2:9" s="38" customFormat="1" ht="24.95" customHeight="1" x14ac:dyDescent="0.25">
      <c r="B214" s="93">
        <v>3121</v>
      </c>
      <c r="C214" s="94"/>
      <c r="D214" s="95"/>
      <c r="E214" s="89" t="s">
        <v>71</v>
      </c>
      <c r="F214" s="137"/>
      <c r="G214" s="137"/>
      <c r="H214" s="137">
        <v>800</v>
      </c>
      <c r="I214" s="112">
        <v>0</v>
      </c>
    </row>
    <row r="215" spans="2:9" s="38" customFormat="1" ht="24.95" customHeight="1" x14ac:dyDescent="0.25">
      <c r="B215" s="93">
        <v>313</v>
      </c>
      <c r="C215" s="94"/>
      <c r="D215" s="95"/>
      <c r="E215" s="89" t="s">
        <v>72</v>
      </c>
      <c r="F215" s="137"/>
      <c r="G215" s="137"/>
      <c r="H215" s="137">
        <v>3604.46</v>
      </c>
      <c r="I215" s="112">
        <v>0</v>
      </c>
    </row>
    <row r="216" spans="2:9" s="38" customFormat="1" ht="24.95" customHeight="1" x14ac:dyDescent="0.25">
      <c r="B216" s="93">
        <v>3132</v>
      </c>
      <c r="C216" s="94"/>
      <c r="D216" s="95"/>
      <c r="E216" s="89" t="s">
        <v>73</v>
      </c>
      <c r="F216" s="137"/>
      <c r="G216" s="137"/>
      <c r="H216" s="137">
        <v>3604.46</v>
      </c>
      <c r="I216" s="112">
        <v>0</v>
      </c>
    </row>
    <row r="217" spans="2:9" s="38" customFormat="1" ht="24.95" customHeight="1" x14ac:dyDescent="0.25">
      <c r="B217" s="269">
        <v>32</v>
      </c>
      <c r="C217" s="270"/>
      <c r="D217" s="271"/>
      <c r="E217" s="39" t="s">
        <v>12</v>
      </c>
      <c r="F217" s="137">
        <v>2793.54</v>
      </c>
      <c r="G217" s="137">
        <v>2793.54</v>
      </c>
      <c r="H217" s="137">
        <v>2364.0700000000002</v>
      </c>
      <c r="I217" s="112">
        <f t="shared" si="4"/>
        <v>84.626316430049329</v>
      </c>
    </row>
    <row r="218" spans="2:9" s="38" customFormat="1" ht="24.95" customHeight="1" x14ac:dyDescent="0.25">
      <c r="B218" s="93">
        <v>321</v>
      </c>
      <c r="C218" s="94"/>
      <c r="D218" s="95"/>
      <c r="E218" s="92" t="s">
        <v>27</v>
      </c>
      <c r="F218" s="137"/>
      <c r="G218" s="137"/>
      <c r="H218" s="137">
        <f>SUM(H219:H220)</f>
        <v>2364.0700000000002</v>
      </c>
      <c r="I218" s="112">
        <v>0</v>
      </c>
    </row>
    <row r="219" spans="2:9" s="38" customFormat="1" ht="24.95" customHeight="1" x14ac:dyDescent="0.25">
      <c r="B219" s="93">
        <v>3211</v>
      </c>
      <c r="C219" s="94"/>
      <c r="D219" s="95"/>
      <c r="E219" s="92" t="s">
        <v>28</v>
      </c>
      <c r="F219" s="137"/>
      <c r="G219" s="137"/>
      <c r="H219" s="137">
        <v>230.52</v>
      </c>
      <c r="I219" s="112">
        <v>0</v>
      </c>
    </row>
    <row r="220" spans="2:9" s="38" customFormat="1" ht="24.95" customHeight="1" x14ac:dyDescent="0.25">
      <c r="B220" s="93">
        <v>3212</v>
      </c>
      <c r="C220" s="94"/>
      <c r="D220" s="95"/>
      <c r="E220" s="89" t="s">
        <v>196</v>
      </c>
      <c r="F220" s="137"/>
      <c r="G220" s="137"/>
      <c r="H220" s="137">
        <v>2133.5500000000002</v>
      </c>
      <c r="I220" s="112">
        <v>0</v>
      </c>
    </row>
    <row r="221" spans="2:9" s="38" customFormat="1" ht="24.95" customHeight="1" x14ac:dyDescent="0.25">
      <c r="B221" s="265" t="s">
        <v>206</v>
      </c>
      <c r="C221" s="266"/>
      <c r="D221" s="267"/>
      <c r="E221" s="126" t="s">
        <v>207</v>
      </c>
      <c r="F221" s="141">
        <v>5318.29</v>
      </c>
      <c r="G221" s="141">
        <v>5318.29</v>
      </c>
      <c r="H221" s="141">
        <v>2290.86</v>
      </c>
      <c r="I221" s="122">
        <f t="shared" si="4"/>
        <v>43.075123770986536</v>
      </c>
    </row>
    <row r="222" spans="2:9" s="38" customFormat="1" ht="24.95" customHeight="1" x14ac:dyDescent="0.25">
      <c r="B222" s="268">
        <v>3</v>
      </c>
      <c r="C222" s="268"/>
      <c r="D222" s="268"/>
      <c r="E222" s="39" t="s">
        <v>3</v>
      </c>
      <c r="F222" s="137">
        <f>SUM(F223,F228)</f>
        <v>5318.29</v>
      </c>
      <c r="G222" s="137">
        <f>SUM(G223,G228)</f>
        <v>5318.29</v>
      </c>
      <c r="H222" s="137">
        <v>2290.86</v>
      </c>
      <c r="I222" s="112">
        <f t="shared" si="4"/>
        <v>43.075123770986536</v>
      </c>
    </row>
    <row r="223" spans="2:9" s="38" customFormat="1" ht="24.95" customHeight="1" x14ac:dyDescent="0.25">
      <c r="B223" s="93">
        <v>31</v>
      </c>
      <c r="C223" s="94"/>
      <c r="D223" s="95"/>
      <c r="E223" s="89" t="s">
        <v>4</v>
      </c>
      <c r="F223" s="137">
        <v>4059.14</v>
      </c>
      <c r="G223" s="137">
        <v>4059.14</v>
      </c>
      <c r="H223" s="137">
        <v>1748.48</v>
      </c>
      <c r="I223" s="112">
        <f t="shared" si="4"/>
        <v>43.075134141714749</v>
      </c>
    </row>
    <row r="224" spans="2:9" s="38" customFormat="1" ht="24.95" customHeight="1" x14ac:dyDescent="0.25">
      <c r="B224" s="93">
        <v>311</v>
      </c>
      <c r="C224" s="94"/>
      <c r="D224" s="95"/>
      <c r="E224" s="89" t="s">
        <v>25</v>
      </c>
      <c r="F224" s="137"/>
      <c r="G224" s="137"/>
      <c r="H224" s="137">
        <v>935.58</v>
      </c>
      <c r="I224" s="112">
        <v>0</v>
      </c>
    </row>
    <row r="225" spans="2:9" s="38" customFormat="1" ht="24.95" customHeight="1" x14ac:dyDescent="0.25">
      <c r="B225" s="93">
        <v>3111</v>
      </c>
      <c r="C225" s="94"/>
      <c r="D225" s="95"/>
      <c r="E225" s="89" t="s">
        <v>26</v>
      </c>
      <c r="F225" s="137"/>
      <c r="G225" s="137"/>
      <c r="H225" s="137">
        <v>935.58</v>
      </c>
      <c r="I225" s="112">
        <v>0</v>
      </c>
    </row>
    <row r="226" spans="2:9" s="38" customFormat="1" ht="24.95" customHeight="1" x14ac:dyDescent="0.25">
      <c r="B226" s="208">
        <v>313</v>
      </c>
      <c r="C226" s="209"/>
      <c r="D226" s="210"/>
      <c r="E226" s="89" t="s">
        <v>72</v>
      </c>
      <c r="F226" s="137"/>
      <c r="G226" s="137"/>
      <c r="H226" s="137">
        <v>812.9</v>
      </c>
      <c r="I226" s="112">
        <v>0</v>
      </c>
    </row>
    <row r="227" spans="2:9" s="38" customFormat="1" ht="24.95" customHeight="1" x14ac:dyDescent="0.25">
      <c r="B227" s="208">
        <v>3132</v>
      </c>
      <c r="C227" s="209"/>
      <c r="D227" s="210"/>
      <c r="E227" s="89" t="s">
        <v>73</v>
      </c>
      <c r="F227" s="137"/>
      <c r="G227" s="137"/>
      <c r="H227" s="137">
        <v>812.9</v>
      </c>
      <c r="I227" s="112">
        <v>0</v>
      </c>
    </row>
    <row r="228" spans="2:9" s="38" customFormat="1" ht="24.95" customHeight="1" x14ac:dyDescent="0.25">
      <c r="B228" s="269">
        <v>32</v>
      </c>
      <c r="C228" s="270"/>
      <c r="D228" s="271"/>
      <c r="E228" s="39" t="s">
        <v>12</v>
      </c>
      <c r="F228" s="137">
        <v>1259.1500000000001</v>
      </c>
      <c r="G228" s="137">
        <v>1259.1500000000001</v>
      </c>
      <c r="H228" s="137">
        <v>542.38</v>
      </c>
      <c r="I228" s="112">
        <f t="shared" si="4"/>
        <v>43.075090338720564</v>
      </c>
    </row>
    <row r="229" spans="2:9" s="38" customFormat="1" ht="24.95" customHeight="1" x14ac:dyDescent="0.25">
      <c r="B229" s="200">
        <v>321</v>
      </c>
      <c r="C229" s="201"/>
      <c r="D229" s="202"/>
      <c r="E229" s="92" t="s">
        <v>27</v>
      </c>
      <c r="F229" s="137"/>
      <c r="G229" s="137"/>
      <c r="H229" s="137">
        <v>542.38</v>
      </c>
      <c r="I229" s="112">
        <v>0</v>
      </c>
    </row>
    <row r="230" spans="2:9" s="38" customFormat="1" ht="24.95" customHeight="1" x14ac:dyDescent="0.25">
      <c r="B230" s="200">
        <v>3212</v>
      </c>
      <c r="C230" s="201"/>
      <c r="D230" s="202"/>
      <c r="E230" s="89" t="s">
        <v>196</v>
      </c>
      <c r="F230" s="137"/>
      <c r="G230" s="137"/>
      <c r="H230" s="137">
        <v>542.38</v>
      </c>
      <c r="I230" s="112">
        <v>0</v>
      </c>
    </row>
    <row r="231" spans="2:9" s="38" customFormat="1" ht="24.95" customHeight="1" x14ac:dyDescent="0.25">
      <c r="B231" s="275" t="s">
        <v>222</v>
      </c>
      <c r="C231" s="276"/>
      <c r="D231" s="277"/>
      <c r="E231" s="123" t="s">
        <v>208</v>
      </c>
      <c r="F231" s="143">
        <v>3500</v>
      </c>
      <c r="G231" s="143">
        <v>3500</v>
      </c>
      <c r="H231" s="143">
        <v>3337.68</v>
      </c>
      <c r="I231" s="127">
        <f t="shared" si="4"/>
        <v>95.362285714285704</v>
      </c>
    </row>
    <row r="232" spans="2:9" s="38" customFormat="1" ht="24.95" customHeight="1" x14ac:dyDescent="0.25">
      <c r="B232" s="265" t="s">
        <v>176</v>
      </c>
      <c r="C232" s="266"/>
      <c r="D232" s="267"/>
      <c r="E232" s="125" t="s">
        <v>178</v>
      </c>
      <c r="F232" s="141">
        <v>3500</v>
      </c>
      <c r="G232" s="141">
        <v>3500</v>
      </c>
      <c r="H232" s="141">
        <v>3337.68</v>
      </c>
      <c r="I232" s="122">
        <f t="shared" si="4"/>
        <v>95.362285714285704</v>
      </c>
    </row>
    <row r="233" spans="2:9" s="38" customFormat="1" ht="24.95" customHeight="1" x14ac:dyDescent="0.25">
      <c r="B233" s="268">
        <v>3</v>
      </c>
      <c r="C233" s="268"/>
      <c r="D233" s="268"/>
      <c r="E233" s="39" t="s">
        <v>3</v>
      </c>
      <c r="F233" s="137">
        <f>SUM(F234,F240)</f>
        <v>3500</v>
      </c>
      <c r="G233" s="137">
        <f>SUM(G234,G240)</f>
        <v>3500</v>
      </c>
      <c r="H233" s="137">
        <v>3337.68</v>
      </c>
      <c r="I233" s="112">
        <f t="shared" si="4"/>
        <v>95.362285714285704</v>
      </c>
    </row>
    <row r="234" spans="2:9" s="38" customFormat="1" ht="24.95" customHeight="1" x14ac:dyDescent="0.25">
      <c r="B234" s="269">
        <v>32</v>
      </c>
      <c r="C234" s="270"/>
      <c r="D234" s="271"/>
      <c r="E234" s="39" t="s">
        <v>12</v>
      </c>
      <c r="F234" s="137">
        <v>3500</v>
      </c>
      <c r="G234" s="137">
        <v>3500</v>
      </c>
      <c r="H234" s="137">
        <f>SUM(H235,H237,H240)</f>
        <v>3337.68</v>
      </c>
      <c r="I234" s="112">
        <f t="shared" ref="I234:I295" si="5">(H234/G234*100)</f>
        <v>95.362285714285704</v>
      </c>
    </row>
    <row r="235" spans="2:9" s="38" customFormat="1" ht="24.95" customHeight="1" x14ac:dyDescent="0.25">
      <c r="B235" s="93">
        <v>322</v>
      </c>
      <c r="C235" s="94"/>
      <c r="D235" s="95"/>
      <c r="E235" s="92" t="s">
        <v>79</v>
      </c>
      <c r="F235" s="137"/>
      <c r="G235" s="137"/>
      <c r="H235" s="137">
        <v>784</v>
      </c>
      <c r="I235" s="112">
        <v>0</v>
      </c>
    </row>
    <row r="236" spans="2:9" s="38" customFormat="1" ht="24.95" customHeight="1" x14ac:dyDescent="0.25">
      <c r="B236" s="93">
        <v>3221</v>
      </c>
      <c r="C236" s="94"/>
      <c r="D236" s="95"/>
      <c r="E236" s="92" t="s">
        <v>81</v>
      </c>
      <c r="F236" s="137"/>
      <c r="G236" s="137"/>
      <c r="H236" s="137">
        <v>784</v>
      </c>
      <c r="I236" s="112">
        <v>0</v>
      </c>
    </row>
    <row r="237" spans="2:9" s="38" customFormat="1" ht="24.95" customHeight="1" x14ac:dyDescent="0.25">
      <c r="B237" s="93">
        <v>323</v>
      </c>
      <c r="C237" s="94"/>
      <c r="D237" s="95"/>
      <c r="E237" s="89" t="s">
        <v>89</v>
      </c>
      <c r="F237" s="137"/>
      <c r="G237" s="137"/>
      <c r="H237" s="137">
        <f>SUM(H238,H239)</f>
        <v>1323.6799999999998</v>
      </c>
      <c r="I237" s="112">
        <v>0</v>
      </c>
    </row>
    <row r="238" spans="2:9" s="38" customFormat="1" ht="24.95" customHeight="1" x14ac:dyDescent="0.25">
      <c r="B238" s="93">
        <v>3237</v>
      </c>
      <c r="C238" s="94"/>
      <c r="D238" s="95"/>
      <c r="E238" s="89" t="s">
        <v>97</v>
      </c>
      <c r="F238" s="137"/>
      <c r="G238" s="137"/>
      <c r="H238" s="137">
        <v>773.68</v>
      </c>
      <c r="I238" s="112">
        <v>0</v>
      </c>
    </row>
    <row r="239" spans="2:9" s="38" customFormat="1" ht="24.95" customHeight="1" x14ac:dyDescent="0.25">
      <c r="B239" s="93">
        <v>3239</v>
      </c>
      <c r="C239" s="94"/>
      <c r="D239" s="95"/>
      <c r="E239" s="89" t="s">
        <v>101</v>
      </c>
      <c r="F239" s="137"/>
      <c r="G239" s="137"/>
      <c r="H239" s="137">
        <v>550</v>
      </c>
      <c r="I239" s="112">
        <v>0</v>
      </c>
    </row>
    <row r="240" spans="2:9" s="38" customFormat="1" ht="24.95" customHeight="1" x14ac:dyDescent="0.25">
      <c r="B240" s="208">
        <v>329</v>
      </c>
      <c r="C240" s="209"/>
      <c r="D240" s="210"/>
      <c r="E240" s="89" t="s">
        <v>103</v>
      </c>
      <c r="F240" s="137"/>
      <c r="G240" s="137"/>
      <c r="H240" s="137">
        <v>1230</v>
      </c>
      <c r="I240" s="112">
        <v>0</v>
      </c>
    </row>
    <row r="241" spans="2:9" s="38" customFormat="1" ht="24.95" customHeight="1" x14ac:dyDescent="0.25">
      <c r="B241" s="208">
        <v>3293</v>
      </c>
      <c r="C241" s="209"/>
      <c r="D241" s="210"/>
      <c r="E241" s="89" t="s">
        <v>106</v>
      </c>
      <c r="F241" s="137"/>
      <c r="G241" s="137"/>
      <c r="H241" s="137">
        <v>1230</v>
      </c>
      <c r="I241" s="112">
        <v>0</v>
      </c>
    </row>
    <row r="242" spans="2:9" s="38" customFormat="1" ht="24.95" customHeight="1" x14ac:dyDescent="0.25">
      <c r="B242" s="275" t="s">
        <v>221</v>
      </c>
      <c r="C242" s="276"/>
      <c r="D242" s="277"/>
      <c r="E242" s="123" t="s">
        <v>209</v>
      </c>
      <c r="F242" s="143">
        <v>7120</v>
      </c>
      <c r="G242" s="143">
        <v>7120</v>
      </c>
      <c r="H242" s="143">
        <v>7120</v>
      </c>
      <c r="I242" s="127">
        <f t="shared" si="5"/>
        <v>100</v>
      </c>
    </row>
    <row r="243" spans="2:9" s="38" customFormat="1" ht="24.95" customHeight="1" x14ac:dyDescent="0.25">
      <c r="B243" s="265" t="s">
        <v>176</v>
      </c>
      <c r="C243" s="266"/>
      <c r="D243" s="267"/>
      <c r="E243" s="125" t="s">
        <v>178</v>
      </c>
      <c r="F243" s="141">
        <v>7120</v>
      </c>
      <c r="G243" s="141">
        <v>7120</v>
      </c>
      <c r="H243" s="141">
        <v>7120</v>
      </c>
      <c r="I243" s="122">
        <f t="shared" si="5"/>
        <v>100</v>
      </c>
    </row>
    <row r="244" spans="2:9" s="38" customFormat="1" ht="24.95" customHeight="1" x14ac:dyDescent="0.25">
      <c r="B244" s="268">
        <v>3</v>
      </c>
      <c r="C244" s="268"/>
      <c r="D244" s="268"/>
      <c r="E244" s="39" t="s">
        <v>3</v>
      </c>
      <c r="F244" s="137">
        <v>7120</v>
      </c>
      <c r="G244" s="137">
        <v>7120</v>
      </c>
      <c r="H244" s="137">
        <v>7120</v>
      </c>
      <c r="I244" s="112">
        <f t="shared" si="5"/>
        <v>100</v>
      </c>
    </row>
    <row r="245" spans="2:9" s="38" customFormat="1" ht="24.95" customHeight="1" x14ac:dyDescent="0.25">
      <c r="B245" s="269">
        <v>32</v>
      </c>
      <c r="C245" s="270"/>
      <c r="D245" s="271"/>
      <c r="E245" s="39" t="s">
        <v>12</v>
      </c>
      <c r="F245" s="137">
        <v>7120</v>
      </c>
      <c r="G245" s="137">
        <v>7120</v>
      </c>
      <c r="H245" s="137">
        <v>7120</v>
      </c>
      <c r="I245" s="112">
        <f t="shared" si="5"/>
        <v>100</v>
      </c>
    </row>
    <row r="246" spans="2:9" s="38" customFormat="1" ht="24.95" customHeight="1" x14ac:dyDescent="0.25">
      <c r="B246" s="93">
        <v>323</v>
      </c>
      <c r="C246" s="94"/>
      <c r="D246" s="95"/>
      <c r="E246" s="89" t="s">
        <v>89</v>
      </c>
      <c r="F246" s="137"/>
      <c r="G246" s="137"/>
      <c r="H246" s="137">
        <v>7120</v>
      </c>
      <c r="I246" s="112">
        <v>0</v>
      </c>
    </row>
    <row r="247" spans="2:9" s="38" customFormat="1" ht="24.95" customHeight="1" x14ac:dyDescent="0.25">
      <c r="B247" s="93">
        <v>3231</v>
      </c>
      <c r="C247" s="94"/>
      <c r="D247" s="95"/>
      <c r="E247" s="89" t="s">
        <v>91</v>
      </c>
      <c r="F247" s="137"/>
      <c r="G247" s="137"/>
      <c r="H247" s="137">
        <v>4000</v>
      </c>
      <c r="I247" s="112">
        <v>0</v>
      </c>
    </row>
    <row r="248" spans="2:9" s="38" customFormat="1" ht="24.95" customHeight="1" x14ac:dyDescent="0.25">
      <c r="B248" s="93">
        <v>3237</v>
      </c>
      <c r="C248" s="94"/>
      <c r="D248" s="95"/>
      <c r="E248" s="89" t="s">
        <v>97</v>
      </c>
      <c r="F248" s="137"/>
      <c r="G248" s="137"/>
      <c r="H248" s="137">
        <v>3120</v>
      </c>
      <c r="I248" s="112">
        <v>0</v>
      </c>
    </row>
    <row r="249" spans="2:9" s="38" customFormat="1" ht="24.95" customHeight="1" x14ac:dyDescent="0.25">
      <c r="B249" s="275" t="s">
        <v>220</v>
      </c>
      <c r="C249" s="276"/>
      <c r="D249" s="277"/>
      <c r="E249" s="123" t="s">
        <v>210</v>
      </c>
      <c r="F249" s="143">
        <v>1719</v>
      </c>
      <c r="G249" s="143">
        <v>1719</v>
      </c>
      <c r="H249" s="143">
        <v>1698.4</v>
      </c>
      <c r="I249" s="127">
        <f t="shared" si="5"/>
        <v>98.80162885398488</v>
      </c>
    </row>
    <row r="250" spans="2:9" s="38" customFormat="1" ht="24.95" customHeight="1" x14ac:dyDescent="0.25">
      <c r="B250" s="265" t="s">
        <v>175</v>
      </c>
      <c r="C250" s="266"/>
      <c r="D250" s="267"/>
      <c r="E250" s="126" t="s">
        <v>185</v>
      </c>
      <c r="F250" s="141">
        <v>1719</v>
      </c>
      <c r="G250" s="141">
        <v>1719</v>
      </c>
      <c r="H250" s="141">
        <v>1698.4</v>
      </c>
      <c r="I250" s="122">
        <f t="shared" si="5"/>
        <v>98.80162885398488</v>
      </c>
    </row>
    <row r="251" spans="2:9" s="38" customFormat="1" ht="24.95" customHeight="1" x14ac:dyDescent="0.25">
      <c r="B251" s="268">
        <v>3</v>
      </c>
      <c r="C251" s="268"/>
      <c r="D251" s="268"/>
      <c r="E251" s="39" t="s">
        <v>3</v>
      </c>
      <c r="F251" s="137">
        <v>1719</v>
      </c>
      <c r="G251" s="137">
        <v>1719</v>
      </c>
      <c r="H251" s="137">
        <v>1698.4</v>
      </c>
      <c r="I251" s="112">
        <f t="shared" si="5"/>
        <v>98.80162885398488</v>
      </c>
    </row>
    <row r="252" spans="2:9" s="38" customFormat="1" ht="24.95" customHeight="1" x14ac:dyDescent="0.25">
      <c r="B252" s="93">
        <v>38</v>
      </c>
      <c r="C252" s="94"/>
      <c r="D252" s="95"/>
      <c r="E252" s="89" t="s">
        <v>211</v>
      </c>
      <c r="F252" s="137">
        <v>1719</v>
      </c>
      <c r="G252" s="137">
        <v>1719</v>
      </c>
      <c r="H252" s="137">
        <v>1698.4</v>
      </c>
      <c r="I252" s="112">
        <f t="shared" si="5"/>
        <v>98.80162885398488</v>
      </c>
    </row>
    <row r="253" spans="2:9" s="38" customFormat="1" ht="24.95" customHeight="1" x14ac:dyDescent="0.25">
      <c r="B253" s="93">
        <v>381</v>
      </c>
      <c r="C253" s="94"/>
      <c r="D253" s="95"/>
      <c r="E253" s="89" t="s">
        <v>133</v>
      </c>
      <c r="F253" s="137"/>
      <c r="G253" s="137"/>
      <c r="H253" s="137">
        <v>1698.4</v>
      </c>
      <c r="I253" s="112">
        <v>0</v>
      </c>
    </row>
    <row r="254" spans="2:9" s="38" customFormat="1" ht="24.95" customHeight="1" x14ac:dyDescent="0.25">
      <c r="B254" s="93">
        <v>3812</v>
      </c>
      <c r="C254" s="94"/>
      <c r="D254" s="95"/>
      <c r="E254" s="89" t="s">
        <v>120</v>
      </c>
      <c r="F254" s="137"/>
      <c r="G254" s="137"/>
      <c r="H254" s="137">
        <v>1698.4</v>
      </c>
      <c r="I254" s="112">
        <v>0</v>
      </c>
    </row>
    <row r="255" spans="2:9" s="38" customFormat="1" ht="24.95" customHeight="1" x14ac:dyDescent="0.25">
      <c r="B255" s="272" t="s">
        <v>212</v>
      </c>
      <c r="C255" s="273"/>
      <c r="D255" s="274"/>
      <c r="E255" s="120" t="s">
        <v>213</v>
      </c>
      <c r="F255" s="144">
        <v>3470.19</v>
      </c>
      <c r="G255" s="144">
        <v>3470.19</v>
      </c>
      <c r="H255" s="144">
        <v>1848.71</v>
      </c>
      <c r="I255" s="131">
        <f t="shared" si="5"/>
        <v>53.274028223238503</v>
      </c>
    </row>
    <row r="256" spans="2:9" s="38" customFormat="1" ht="24.95" customHeight="1" x14ac:dyDescent="0.25">
      <c r="B256" s="275" t="s">
        <v>219</v>
      </c>
      <c r="C256" s="276"/>
      <c r="D256" s="277"/>
      <c r="E256" s="123" t="s">
        <v>214</v>
      </c>
      <c r="F256" s="140">
        <v>3470.19</v>
      </c>
      <c r="G256" s="140">
        <v>3470.19</v>
      </c>
      <c r="H256" s="140">
        <v>1848.71</v>
      </c>
      <c r="I256" s="124">
        <f t="shared" si="5"/>
        <v>53.274028223238503</v>
      </c>
    </row>
    <row r="257" spans="2:9" s="38" customFormat="1" ht="24.95" customHeight="1" x14ac:dyDescent="0.25">
      <c r="B257" s="265" t="s">
        <v>175</v>
      </c>
      <c r="C257" s="266"/>
      <c r="D257" s="267"/>
      <c r="E257" s="126" t="s">
        <v>185</v>
      </c>
      <c r="F257" s="141">
        <v>2627</v>
      </c>
      <c r="G257" s="141">
        <v>2627</v>
      </c>
      <c r="H257" s="141">
        <v>1518.71</v>
      </c>
      <c r="I257" s="122">
        <f t="shared" si="5"/>
        <v>57.811572135515796</v>
      </c>
    </row>
    <row r="258" spans="2:9" s="38" customFormat="1" ht="24.95" customHeight="1" x14ac:dyDescent="0.25">
      <c r="B258" s="96">
        <v>3</v>
      </c>
      <c r="C258" s="97"/>
      <c r="D258" s="98"/>
      <c r="E258" s="39" t="s">
        <v>3</v>
      </c>
      <c r="F258" s="137">
        <v>2627</v>
      </c>
      <c r="G258" s="137">
        <v>2627</v>
      </c>
      <c r="H258" s="137">
        <v>1518.71</v>
      </c>
      <c r="I258" s="112">
        <f t="shared" si="5"/>
        <v>57.811572135515796</v>
      </c>
    </row>
    <row r="259" spans="2:9" s="38" customFormat="1" ht="24.95" customHeight="1" x14ac:dyDescent="0.25">
      <c r="B259" s="269">
        <v>32</v>
      </c>
      <c r="C259" s="270"/>
      <c r="D259" s="271"/>
      <c r="E259" s="39" t="s">
        <v>12</v>
      </c>
      <c r="F259" s="137">
        <v>2627</v>
      </c>
      <c r="G259" s="137">
        <v>2627</v>
      </c>
      <c r="H259" s="137">
        <f>SUM(H260,H262,H265,H267)</f>
        <v>1518.71</v>
      </c>
      <c r="I259" s="112">
        <f t="shared" si="5"/>
        <v>57.811572135515796</v>
      </c>
    </row>
    <row r="260" spans="2:9" s="38" customFormat="1" ht="24.95" customHeight="1" x14ac:dyDescent="0.25">
      <c r="B260" s="93">
        <v>321</v>
      </c>
      <c r="C260" s="94"/>
      <c r="D260" s="95"/>
      <c r="E260" s="92" t="s">
        <v>27</v>
      </c>
      <c r="F260" s="137"/>
      <c r="G260" s="137"/>
      <c r="H260" s="137">
        <v>655.66</v>
      </c>
      <c r="I260" s="112">
        <v>0</v>
      </c>
    </row>
    <row r="261" spans="2:9" s="38" customFormat="1" ht="24.95" customHeight="1" x14ac:dyDescent="0.25">
      <c r="B261" s="93">
        <v>3211</v>
      </c>
      <c r="C261" s="94"/>
      <c r="D261" s="95"/>
      <c r="E261" s="92" t="s">
        <v>28</v>
      </c>
      <c r="F261" s="137"/>
      <c r="G261" s="137"/>
      <c r="H261" s="137">
        <v>655.66</v>
      </c>
      <c r="I261" s="112">
        <v>0</v>
      </c>
    </row>
    <row r="262" spans="2:9" s="38" customFormat="1" ht="24.95" customHeight="1" x14ac:dyDescent="0.25">
      <c r="B262" s="93">
        <v>322</v>
      </c>
      <c r="C262" s="94"/>
      <c r="D262" s="95"/>
      <c r="E262" s="92" t="s">
        <v>79</v>
      </c>
      <c r="F262" s="137"/>
      <c r="G262" s="137"/>
      <c r="H262" s="137">
        <v>149.55000000000001</v>
      </c>
      <c r="I262" s="112">
        <v>0</v>
      </c>
    </row>
    <row r="263" spans="2:9" s="38" customFormat="1" ht="24.95" customHeight="1" x14ac:dyDescent="0.25">
      <c r="B263" s="93">
        <v>3221</v>
      </c>
      <c r="C263" s="94"/>
      <c r="D263" s="95"/>
      <c r="E263" s="92" t="s">
        <v>81</v>
      </c>
      <c r="F263" s="137"/>
      <c r="G263" s="137"/>
      <c r="H263" s="137">
        <v>0</v>
      </c>
      <c r="I263" s="112">
        <v>0</v>
      </c>
    </row>
    <row r="264" spans="2:9" s="38" customFormat="1" ht="24.95" customHeight="1" x14ac:dyDescent="0.25">
      <c r="B264" s="93">
        <v>3222</v>
      </c>
      <c r="C264" s="94"/>
      <c r="D264" s="95"/>
      <c r="E264" s="89" t="s">
        <v>82</v>
      </c>
      <c r="F264" s="137"/>
      <c r="G264" s="137"/>
      <c r="H264" s="137">
        <v>149.55000000000001</v>
      </c>
      <c r="I264" s="112">
        <v>0</v>
      </c>
    </row>
    <row r="265" spans="2:9" s="38" customFormat="1" ht="24.95" customHeight="1" x14ac:dyDescent="0.25">
      <c r="B265" s="93">
        <v>323</v>
      </c>
      <c r="C265" s="94"/>
      <c r="D265" s="95"/>
      <c r="E265" s="95" t="s">
        <v>89</v>
      </c>
      <c r="F265" s="137"/>
      <c r="G265" s="137"/>
      <c r="H265" s="137">
        <v>493.5</v>
      </c>
      <c r="I265" s="112">
        <v>0</v>
      </c>
    </row>
    <row r="266" spans="2:9" s="38" customFormat="1" ht="24.95" customHeight="1" x14ac:dyDescent="0.25">
      <c r="B266" s="93">
        <v>3231</v>
      </c>
      <c r="C266" s="94"/>
      <c r="D266" s="95"/>
      <c r="E266" s="89" t="s">
        <v>91</v>
      </c>
      <c r="F266" s="137"/>
      <c r="G266" s="137"/>
      <c r="H266" s="137">
        <v>493.5</v>
      </c>
      <c r="I266" s="112">
        <v>0</v>
      </c>
    </row>
    <row r="267" spans="2:9" s="38" customFormat="1" ht="24.95" customHeight="1" x14ac:dyDescent="0.25">
      <c r="B267" s="93">
        <v>324</v>
      </c>
      <c r="C267" s="94"/>
      <c r="D267" s="95"/>
      <c r="E267" s="89" t="s">
        <v>193</v>
      </c>
      <c r="F267" s="137"/>
      <c r="G267" s="137"/>
      <c r="H267" s="137">
        <v>220</v>
      </c>
      <c r="I267" s="112">
        <v>0</v>
      </c>
    </row>
    <row r="268" spans="2:9" s="38" customFormat="1" ht="24.95" customHeight="1" x14ac:dyDescent="0.25">
      <c r="B268" s="93">
        <v>3241</v>
      </c>
      <c r="C268" s="94"/>
      <c r="D268" s="95"/>
      <c r="E268" s="89" t="s">
        <v>193</v>
      </c>
      <c r="F268" s="137"/>
      <c r="G268" s="137"/>
      <c r="H268" s="137">
        <v>220</v>
      </c>
      <c r="I268" s="112">
        <v>0</v>
      </c>
    </row>
    <row r="269" spans="2:9" s="38" customFormat="1" ht="24.95" customHeight="1" x14ac:dyDescent="0.25">
      <c r="B269" s="265" t="s">
        <v>186</v>
      </c>
      <c r="C269" s="266"/>
      <c r="D269" s="267"/>
      <c r="E269" s="126" t="s">
        <v>187</v>
      </c>
      <c r="F269" s="136">
        <v>843.19</v>
      </c>
      <c r="G269" s="136">
        <v>843.19</v>
      </c>
      <c r="H269" s="136">
        <v>330</v>
      </c>
      <c r="I269" s="122">
        <f t="shared" si="5"/>
        <v>39.137086540400148</v>
      </c>
    </row>
    <row r="270" spans="2:9" s="38" customFormat="1" ht="24.95" customHeight="1" x14ac:dyDescent="0.25">
      <c r="B270" s="268">
        <v>3</v>
      </c>
      <c r="C270" s="268"/>
      <c r="D270" s="268"/>
      <c r="E270" s="39" t="s">
        <v>3</v>
      </c>
      <c r="F270" s="137">
        <v>843.19</v>
      </c>
      <c r="G270" s="137">
        <v>843.19</v>
      </c>
      <c r="H270" s="137">
        <v>330</v>
      </c>
      <c r="I270" s="112">
        <f t="shared" si="5"/>
        <v>39.137086540400148</v>
      </c>
    </row>
    <row r="271" spans="2:9" s="38" customFormat="1" ht="24.95" customHeight="1" x14ac:dyDescent="0.25">
      <c r="B271" s="269">
        <v>32</v>
      </c>
      <c r="C271" s="270"/>
      <c r="D271" s="271"/>
      <c r="E271" s="39" t="s">
        <v>12</v>
      </c>
      <c r="F271" s="137">
        <v>843.19</v>
      </c>
      <c r="G271" s="137">
        <v>843.19</v>
      </c>
      <c r="H271" s="137">
        <v>330</v>
      </c>
      <c r="I271" s="112">
        <f t="shared" si="5"/>
        <v>39.137086540400148</v>
      </c>
    </row>
    <row r="272" spans="2:9" s="38" customFormat="1" ht="24.95" customHeight="1" x14ac:dyDescent="0.25">
      <c r="B272" s="200">
        <v>321</v>
      </c>
      <c r="C272" s="201"/>
      <c r="D272" s="202"/>
      <c r="E272" s="92" t="s">
        <v>27</v>
      </c>
      <c r="F272" s="137"/>
      <c r="G272" s="137"/>
      <c r="H272" s="137">
        <v>180</v>
      </c>
      <c r="I272" s="112">
        <v>0</v>
      </c>
    </row>
    <row r="273" spans="2:9" s="38" customFormat="1" ht="24.95" customHeight="1" x14ac:dyDescent="0.25">
      <c r="B273" s="208">
        <v>3211</v>
      </c>
      <c r="C273" s="209"/>
      <c r="D273" s="210"/>
      <c r="E273" s="92" t="s">
        <v>28</v>
      </c>
      <c r="F273" s="137"/>
      <c r="G273" s="137"/>
      <c r="H273" s="137">
        <v>180</v>
      </c>
      <c r="I273" s="112">
        <v>0</v>
      </c>
    </row>
    <row r="274" spans="2:9" s="38" customFormat="1" ht="24.95" customHeight="1" x14ac:dyDescent="0.25">
      <c r="B274" s="212">
        <v>322</v>
      </c>
      <c r="C274" s="213"/>
      <c r="D274" s="214"/>
      <c r="E274" s="92" t="s">
        <v>79</v>
      </c>
      <c r="F274" s="137"/>
      <c r="G274" s="137"/>
      <c r="H274" s="137">
        <v>150</v>
      </c>
      <c r="I274" s="112">
        <v>0</v>
      </c>
    </row>
    <row r="275" spans="2:9" s="38" customFormat="1" ht="24.95" customHeight="1" x14ac:dyDescent="0.25">
      <c r="B275" s="212">
        <v>3222</v>
      </c>
      <c r="C275" s="213"/>
      <c r="D275" s="214"/>
      <c r="E275" s="89" t="s">
        <v>82</v>
      </c>
      <c r="F275" s="137"/>
      <c r="G275" s="137"/>
      <c r="H275" s="137">
        <v>150</v>
      </c>
      <c r="I275" s="112">
        <v>0</v>
      </c>
    </row>
    <row r="276" spans="2:9" s="38" customFormat="1" ht="24.95" customHeight="1" x14ac:dyDescent="0.25">
      <c r="B276" s="272" t="s">
        <v>215</v>
      </c>
      <c r="C276" s="273"/>
      <c r="D276" s="274"/>
      <c r="E276" s="120" t="s">
        <v>216</v>
      </c>
      <c r="F276" s="144">
        <v>29930</v>
      </c>
      <c r="G276" s="144">
        <v>29930</v>
      </c>
      <c r="H276" s="144">
        <v>10450.24</v>
      </c>
      <c r="I276" s="131">
        <f t="shared" si="5"/>
        <v>34.915603073838959</v>
      </c>
    </row>
    <row r="277" spans="2:9" s="38" customFormat="1" ht="24.95" customHeight="1" x14ac:dyDescent="0.25">
      <c r="B277" s="275" t="s">
        <v>217</v>
      </c>
      <c r="C277" s="276"/>
      <c r="D277" s="277"/>
      <c r="E277" s="130" t="s">
        <v>218</v>
      </c>
      <c r="F277" s="143">
        <f>SUM(F278,F286,F293)</f>
        <v>22340.61</v>
      </c>
      <c r="G277" s="143">
        <f>SUM(G278,G286,G293)</f>
        <v>22340.61</v>
      </c>
      <c r="H277" s="143">
        <f>SUM(H278,H286,H293,H299)</f>
        <v>10450.24</v>
      </c>
      <c r="I277" s="127">
        <f t="shared" si="5"/>
        <v>46.776878518536421</v>
      </c>
    </row>
    <row r="278" spans="2:9" s="38" customFormat="1" ht="24.95" customHeight="1" x14ac:dyDescent="0.25">
      <c r="B278" s="265" t="s">
        <v>172</v>
      </c>
      <c r="C278" s="266"/>
      <c r="D278" s="267"/>
      <c r="E278" s="126" t="s">
        <v>173</v>
      </c>
      <c r="F278" s="141">
        <v>15500</v>
      </c>
      <c r="G278" s="141">
        <v>15500</v>
      </c>
      <c r="H278" s="141">
        <v>1290.04</v>
      </c>
      <c r="I278" s="122">
        <f t="shared" si="5"/>
        <v>8.3228387096774181</v>
      </c>
    </row>
    <row r="279" spans="2:9" s="38" customFormat="1" ht="24.95" customHeight="1" x14ac:dyDescent="0.25">
      <c r="B279" s="93">
        <v>4</v>
      </c>
      <c r="C279" s="94"/>
      <c r="D279" s="95"/>
      <c r="E279" s="92" t="s">
        <v>5</v>
      </c>
      <c r="F279" s="137">
        <v>15500</v>
      </c>
      <c r="G279" s="137">
        <v>15500</v>
      </c>
      <c r="H279" s="137">
        <v>1290.04</v>
      </c>
      <c r="I279" s="112">
        <f t="shared" si="5"/>
        <v>8.3228387096774181</v>
      </c>
    </row>
    <row r="280" spans="2:9" s="38" customFormat="1" ht="24.95" customHeight="1" x14ac:dyDescent="0.25">
      <c r="B280" s="93">
        <v>42</v>
      </c>
      <c r="C280" s="94"/>
      <c r="D280" s="95"/>
      <c r="E280" s="89" t="s">
        <v>122</v>
      </c>
      <c r="F280" s="137">
        <v>15500</v>
      </c>
      <c r="G280" s="137">
        <v>15500</v>
      </c>
      <c r="H280" s="137">
        <v>1290.04</v>
      </c>
      <c r="I280" s="112">
        <f t="shared" si="5"/>
        <v>8.3228387096774181</v>
      </c>
    </row>
    <row r="281" spans="2:9" s="38" customFormat="1" ht="24.95" customHeight="1" x14ac:dyDescent="0.25">
      <c r="B281" s="93">
        <v>422</v>
      </c>
      <c r="C281" s="97"/>
      <c r="D281" s="98"/>
      <c r="E281" s="95" t="s">
        <v>123</v>
      </c>
      <c r="F281" s="137"/>
      <c r="G281" s="137"/>
      <c r="H281" s="137">
        <v>1290.04</v>
      </c>
      <c r="I281" s="112">
        <v>0</v>
      </c>
    </row>
    <row r="282" spans="2:9" s="38" customFormat="1" ht="24.95" customHeight="1" x14ac:dyDescent="0.25">
      <c r="B282" s="93">
        <v>4221</v>
      </c>
      <c r="C282" s="97"/>
      <c r="D282" s="98"/>
      <c r="E282" s="95" t="s">
        <v>125</v>
      </c>
      <c r="F282" s="137"/>
      <c r="G282" s="137"/>
      <c r="H282" s="137">
        <v>235.58</v>
      </c>
      <c r="I282" s="112">
        <v>0</v>
      </c>
    </row>
    <row r="283" spans="2:9" s="38" customFormat="1" ht="24.95" customHeight="1" x14ac:dyDescent="0.25">
      <c r="B283" s="93">
        <v>4226</v>
      </c>
      <c r="C283" s="97"/>
      <c r="D283" s="98"/>
      <c r="E283" s="95" t="s">
        <v>128</v>
      </c>
      <c r="F283" s="137"/>
      <c r="G283" s="137"/>
      <c r="H283" s="137">
        <v>1054.46</v>
      </c>
      <c r="I283" s="112">
        <v>0</v>
      </c>
    </row>
    <row r="284" spans="2:9" s="38" customFormat="1" ht="24.95" customHeight="1" x14ac:dyDescent="0.25">
      <c r="B284" s="93">
        <v>424</v>
      </c>
      <c r="C284" s="94"/>
      <c r="D284" s="95"/>
      <c r="E284" s="89" t="s">
        <v>200</v>
      </c>
      <c r="F284" s="137"/>
      <c r="G284" s="137"/>
      <c r="H284" s="137">
        <v>0</v>
      </c>
      <c r="I284" s="112">
        <v>0</v>
      </c>
    </row>
    <row r="285" spans="2:9" s="38" customFormat="1" ht="24.95" customHeight="1" x14ac:dyDescent="0.25">
      <c r="B285" s="93">
        <v>4241</v>
      </c>
      <c r="C285" s="94"/>
      <c r="D285" s="95"/>
      <c r="E285" s="89" t="s">
        <v>131</v>
      </c>
      <c r="F285" s="137"/>
      <c r="G285" s="137"/>
      <c r="H285" s="137">
        <v>0</v>
      </c>
      <c r="I285" s="112">
        <v>0</v>
      </c>
    </row>
    <row r="286" spans="2:9" s="38" customFormat="1" ht="24.95" customHeight="1" x14ac:dyDescent="0.25">
      <c r="B286" s="265" t="s">
        <v>180</v>
      </c>
      <c r="C286" s="266"/>
      <c r="D286" s="267"/>
      <c r="E286" s="126" t="s">
        <v>181</v>
      </c>
      <c r="F286" s="141">
        <v>5940.61</v>
      </c>
      <c r="G286" s="141">
        <v>5940.61</v>
      </c>
      <c r="H286" s="141">
        <v>4605.7299999999996</v>
      </c>
      <c r="I286" s="122">
        <f t="shared" si="5"/>
        <v>77.529580295626204</v>
      </c>
    </row>
    <row r="287" spans="2:9" s="38" customFormat="1" ht="24.95" customHeight="1" x14ac:dyDescent="0.25">
      <c r="B287" s="93">
        <v>4</v>
      </c>
      <c r="C287" s="94"/>
      <c r="D287" s="95"/>
      <c r="E287" s="92" t="s">
        <v>5</v>
      </c>
      <c r="F287" s="137">
        <v>5940.61</v>
      </c>
      <c r="G287" s="137">
        <v>5940.61</v>
      </c>
      <c r="H287" s="137">
        <v>4605.7299999999996</v>
      </c>
      <c r="I287" s="112">
        <f t="shared" si="5"/>
        <v>77.529580295626204</v>
      </c>
    </row>
    <row r="288" spans="2:9" s="38" customFormat="1" ht="24.95" customHeight="1" x14ac:dyDescent="0.25">
      <c r="B288" s="93">
        <v>42</v>
      </c>
      <c r="C288" s="94"/>
      <c r="D288" s="95"/>
      <c r="E288" s="89" t="s">
        <v>122</v>
      </c>
      <c r="F288" s="137">
        <v>5940.61</v>
      </c>
      <c r="G288" s="137">
        <v>5940.61</v>
      </c>
      <c r="H288" s="137">
        <v>4605.7299999999996</v>
      </c>
      <c r="I288" s="112">
        <f t="shared" si="5"/>
        <v>77.529580295626204</v>
      </c>
    </row>
    <row r="289" spans="2:9" s="38" customFormat="1" ht="24.95" customHeight="1" x14ac:dyDescent="0.25">
      <c r="B289" s="93">
        <v>422</v>
      </c>
      <c r="C289" s="97"/>
      <c r="D289" s="98"/>
      <c r="E289" s="95" t="s">
        <v>123</v>
      </c>
      <c r="F289" s="137"/>
      <c r="G289" s="137"/>
      <c r="H289" s="137">
        <v>3725</v>
      </c>
      <c r="I289" s="112">
        <v>0</v>
      </c>
    </row>
    <row r="290" spans="2:9" s="38" customFormat="1" ht="24.95" customHeight="1" x14ac:dyDescent="0.25">
      <c r="B290" s="93">
        <v>4226</v>
      </c>
      <c r="C290" s="97"/>
      <c r="D290" s="98"/>
      <c r="E290" s="95" t="s">
        <v>128</v>
      </c>
      <c r="F290" s="137"/>
      <c r="G290" s="137"/>
      <c r="H290" s="137">
        <v>3725</v>
      </c>
      <c r="I290" s="112">
        <v>0</v>
      </c>
    </row>
    <row r="291" spans="2:9" s="38" customFormat="1" ht="24.95" customHeight="1" x14ac:dyDescent="0.25">
      <c r="B291" s="93">
        <v>424</v>
      </c>
      <c r="C291" s="94"/>
      <c r="D291" s="95"/>
      <c r="E291" s="89" t="s">
        <v>200</v>
      </c>
      <c r="F291" s="137"/>
      <c r="G291" s="137"/>
      <c r="H291" s="137">
        <v>880.73</v>
      </c>
      <c r="I291" s="112">
        <v>0</v>
      </c>
    </row>
    <row r="292" spans="2:9" s="38" customFormat="1" ht="24.95" customHeight="1" x14ac:dyDescent="0.25">
      <c r="B292" s="93">
        <v>4241</v>
      </c>
      <c r="C292" s="94"/>
      <c r="D292" s="95"/>
      <c r="E292" s="89" t="s">
        <v>131</v>
      </c>
      <c r="F292" s="137"/>
      <c r="G292" s="137"/>
      <c r="H292" s="137">
        <v>880.73</v>
      </c>
      <c r="I292" s="112">
        <v>0</v>
      </c>
    </row>
    <row r="293" spans="2:9" s="38" customFormat="1" ht="24.95" customHeight="1" x14ac:dyDescent="0.25">
      <c r="B293" s="265" t="s">
        <v>175</v>
      </c>
      <c r="C293" s="266"/>
      <c r="D293" s="267"/>
      <c r="E293" s="126" t="s">
        <v>185</v>
      </c>
      <c r="F293" s="141">
        <v>900</v>
      </c>
      <c r="G293" s="141">
        <v>900</v>
      </c>
      <c r="H293" s="141">
        <v>0</v>
      </c>
      <c r="I293" s="122">
        <f t="shared" si="5"/>
        <v>0</v>
      </c>
    </row>
    <row r="294" spans="2:9" s="38" customFormat="1" ht="24.95" customHeight="1" x14ac:dyDescent="0.25">
      <c r="B294" s="93">
        <v>4</v>
      </c>
      <c r="C294" s="94"/>
      <c r="D294" s="95"/>
      <c r="E294" s="92" t="s">
        <v>5</v>
      </c>
      <c r="F294" s="137">
        <v>900</v>
      </c>
      <c r="G294" s="137">
        <v>900</v>
      </c>
      <c r="H294" s="137">
        <v>0</v>
      </c>
      <c r="I294" s="112">
        <f t="shared" si="5"/>
        <v>0</v>
      </c>
    </row>
    <row r="295" spans="2:9" s="38" customFormat="1" ht="24.95" customHeight="1" x14ac:dyDescent="0.25">
      <c r="B295" s="93">
        <v>42</v>
      </c>
      <c r="C295" s="94"/>
      <c r="D295" s="95"/>
      <c r="E295" s="89" t="s">
        <v>122</v>
      </c>
      <c r="F295" s="137">
        <v>900</v>
      </c>
      <c r="G295" s="137">
        <v>900</v>
      </c>
      <c r="H295" s="137">
        <v>0</v>
      </c>
      <c r="I295" s="112">
        <f t="shared" si="5"/>
        <v>0</v>
      </c>
    </row>
    <row r="296" spans="2:9" s="38" customFormat="1" ht="24.95" customHeight="1" x14ac:dyDescent="0.25">
      <c r="B296" s="93">
        <v>422</v>
      </c>
      <c r="C296" s="97"/>
      <c r="D296" s="98"/>
      <c r="E296" s="95" t="s">
        <v>123</v>
      </c>
      <c r="F296" s="137"/>
      <c r="G296" s="137"/>
      <c r="H296" s="137">
        <v>0</v>
      </c>
      <c r="I296" s="112">
        <v>0</v>
      </c>
    </row>
    <row r="297" spans="2:9" s="38" customFormat="1" ht="24.95" customHeight="1" x14ac:dyDescent="0.25">
      <c r="B297" s="93">
        <v>424</v>
      </c>
      <c r="C297" s="94"/>
      <c r="D297" s="95"/>
      <c r="E297" s="89" t="s">
        <v>200</v>
      </c>
      <c r="F297" s="137"/>
      <c r="G297" s="137"/>
      <c r="H297" s="137">
        <v>0</v>
      </c>
      <c r="I297" s="112">
        <v>0</v>
      </c>
    </row>
    <row r="298" spans="2:9" s="38" customFormat="1" ht="24.95" customHeight="1" x14ac:dyDescent="0.25">
      <c r="B298" s="93">
        <v>4241</v>
      </c>
      <c r="C298" s="94"/>
      <c r="D298" s="95"/>
      <c r="E298" s="89" t="s">
        <v>131</v>
      </c>
      <c r="F298" s="137"/>
      <c r="G298" s="137"/>
      <c r="H298" s="137">
        <v>0</v>
      </c>
      <c r="I298" s="112">
        <v>0</v>
      </c>
    </row>
    <row r="299" spans="2:9" s="38" customFormat="1" ht="24.95" customHeight="1" x14ac:dyDescent="0.25">
      <c r="B299" s="265" t="s">
        <v>188</v>
      </c>
      <c r="C299" s="266"/>
      <c r="D299" s="267"/>
      <c r="E299" s="126" t="s">
        <v>189</v>
      </c>
      <c r="F299" s="141">
        <v>0</v>
      </c>
      <c r="G299" s="141">
        <v>0</v>
      </c>
      <c r="H299" s="141">
        <v>4554.47</v>
      </c>
      <c r="I299" s="119">
        <v>0</v>
      </c>
    </row>
    <row r="300" spans="2:9" s="38" customFormat="1" ht="24.95" customHeight="1" x14ac:dyDescent="0.25">
      <c r="B300" s="205">
        <v>4</v>
      </c>
      <c r="C300" s="206"/>
      <c r="D300" s="207"/>
      <c r="E300" s="92" t="s">
        <v>5</v>
      </c>
      <c r="F300" s="137">
        <v>0</v>
      </c>
      <c r="G300" s="137">
        <v>0</v>
      </c>
      <c r="H300" s="137">
        <v>4554.47</v>
      </c>
      <c r="I300" s="112">
        <v>0</v>
      </c>
    </row>
    <row r="301" spans="2:9" s="38" customFormat="1" ht="24.95" customHeight="1" x14ac:dyDescent="0.25">
      <c r="B301" s="205">
        <v>42</v>
      </c>
      <c r="C301" s="206"/>
      <c r="D301" s="207"/>
      <c r="E301" s="89" t="s">
        <v>122</v>
      </c>
      <c r="F301" s="137">
        <v>0</v>
      </c>
      <c r="G301" s="137">
        <v>0</v>
      </c>
      <c r="H301" s="137">
        <v>4554.47</v>
      </c>
      <c r="I301" s="112">
        <v>0</v>
      </c>
    </row>
    <row r="302" spans="2:9" s="38" customFormat="1" ht="24.95" customHeight="1" x14ac:dyDescent="0.25">
      <c r="B302" s="205">
        <v>422</v>
      </c>
      <c r="C302" s="203"/>
      <c r="D302" s="204"/>
      <c r="E302" s="207" t="s">
        <v>123</v>
      </c>
      <c r="F302" s="137"/>
      <c r="G302" s="137"/>
      <c r="H302" s="137">
        <v>3719.35</v>
      </c>
      <c r="I302" s="112">
        <v>0</v>
      </c>
    </row>
    <row r="303" spans="2:9" s="38" customFormat="1" ht="24.95" customHeight="1" x14ac:dyDescent="0.25">
      <c r="B303" s="205">
        <v>4221</v>
      </c>
      <c r="C303" s="203"/>
      <c r="D303" s="204"/>
      <c r="E303" s="207" t="s">
        <v>125</v>
      </c>
      <c r="F303" s="137"/>
      <c r="G303" s="137"/>
      <c r="H303" s="137">
        <v>3719.35</v>
      </c>
      <c r="I303" s="112">
        <v>0</v>
      </c>
    </row>
    <row r="304" spans="2:9" s="38" customFormat="1" ht="24.95" customHeight="1" x14ac:dyDescent="0.25">
      <c r="B304" s="205">
        <v>424</v>
      </c>
      <c r="C304" s="206"/>
      <c r="D304" s="207"/>
      <c r="E304" s="89" t="s">
        <v>200</v>
      </c>
      <c r="F304" s="137"/>
      <c r="G304" s="137"/>
      <c r="H304" s="137">
        <v>835.12</v>
      </c>
      <c r="I304" s="112">
        <v>0</v>
      </c>
    </row>
    <row r="305" spans="2:9" s="38" customFormat="1" ht="24.95" customHeight="1" x14ac:dyDescent="0.25">
      <c r="B305" s="205">
        <v>4241</v>
      </c>
      <c r="C305" s="206"/>
      <c r="D305" s="207"/>
      <c r="E305" s="89" t="s">
        <v>131</v>
      </c>
      <c r="F305" s="137"/>
      <c r="G305" s="137"/>
      <c r="H305" s="137">
        <v>835.12</v>
      </c>
      <c r="I305" s="112">
        <v>0</v>
      </c>
    </row>
    <row r="307" spans="2:9" x14ac:dyDescent="0.25">
      <c r="H307" s="189" t="s">
        <v>238</v>
      </c>
    </row>
    <row r="308" spans="2:9" x14ac:dyDescent="0.25">
      <c r="H308" s="189" t="s">
        <v>239</v>
      </c>
    </row>
  </sheetData>
  <mergeCells count="92">
    <mergeCell ref="B199:D199"/>
    <mergeCell ref="B198:D198"/>
    <mergeCell ref="B197:D197"/>
    <mergeCell ref="B148:D148"/>
    <mergeCell ref="B156:D156"/>
    <mergeCell ref="B157:D157"/>
    <mergeCell ref="B158:D158"/>
    <mergeCell ref="B159:D159"/>
    <mergeCell ref="B286:D286"/>
    <mergeCell ref="B293:D293"/>
    <mergeCell ref="B250:D250"/>
    <mergeCell ref="B257:D257"/>
    <mergeCell ref="B256:D256"/>
    <mergeCell ref="B259:D259"/>
    <mergeCell ref="B276:D276"/>
    <mergeCell ref="B277:D277"/>
    <mergeCell ref="B278:D278"/>
    <mergeCell ref="B269:D269"/>
    <mergeCell ref="B270:D270"/>
    <mergeCell ref="B271:D271"/>
    <mergeCell ref="B244:D244"/>
    <mergeCell ref="B245:D245"/>
    <mergeCell ref="B249:D249"/>
    <mergeCell ref="B251:D251"/>
    <mergeCell ref="B255:D255"/>
    <mergeCell ref="B232:D232"/>
    <mergeCell ref="B233:D233"/>
    <mergeCell ref="B234:D234"/>
    <mergeCell ref="B242:D242"/>
    <mergeCell ref="B243:D243"/>
    <mergeCell ref="B231:D231"/>
    <mergeCell ref="B203:D203"/>
    <mergeCell ref="B204:D204"/>
    <mergeCell ref="B208:D208"/>
    <mergeCell ref="B209:D209"/>
    <mergeCell ref="B217:D217"/>
    <mergeCell ref="B221:D221"/>
    <mergeCell ref="B222:D222"/>
    <mergeCell ref="B228:D228"/>
    <mergeCell ref="B34:D34"/>
    <mergeCell ref="B35:D35"/>
    <mergeCell ref="B36:D36"/>
    <mergeCell ref="B65:D65"/>
    <mergeCell ref="B22:D22"/>
    <mergeCell ref="B23:D23"/>
    <mergeCell ref="B66:D66"/>
    <mergeCell ref="B67:D67"/>
    <mergeCell ref="B89:D89"/>
    <mergeCell ref="B90:D90"/>
    <mergeCell ref="B91:D91"/>
    <mergeCell ref="B146:D146"/>
    <mergeCell ref="B147:D147"/>
    <mergeCell ref="B97:D97"/>
    <mergeCell ref="B108:D108"/>
    <mergeCell ref="B125:D125"/>
    <mergeCell ref="B126:D126"/>
    <mergeCell ref="B127:D127"/>
    <mergeCell ref="B140:D140"/>
    <mergeCell ref="B141:D141"/>
    <mergeCell ref="B142:D142"/>
    <mergeCell ref="B143:D143"/>
    <mergeCell ref="B2:I2"/>
    <mergeCell ref="B4:E4"/>
    <mergeCell ref="B5:E5"/>
    <mergeCell ref="B6:D6"/>
    <mergeCell ref="B7:D7"/>
    <mergeCell ref="B14:D14"/>
    <mergeCell ref="B15:D15"/>
    <mergeCell ref="B17:D17"/>
    <mergeCell ref="B18:D18"/>
    <mergeCell ref="B8:D8"/>
    <mergeCell ref="B9:D9"/>
    <mergeCell ref="B10:D10"/>
    <mergeCell ref="B11:D11"/>
    <mergeCell ref="B12:D12"/>
    <mergeCell ref="B13:D13"/>
    <mergeCell ref="B299:D299"/>
    <mergeCell ref="B21:D21"/>
    <mergeCell ref="B16:D16"/>
    <mergeCell ref="B185:D185"/>
    <mergeCell ref="B186:D186"/>
    <mergeCell ref="B194:D194"/>
    <mergeCell ref="B162:D162"/>
    <mergeCell ref="B163:D163"/>
    <mergeCell ref="B164:D164"/>
    <mergeCell ref="B165:D165"/>
    <mergeCell ref="B175:D175"/>
    <mergeCell ref="B19:D19"/>
    <mergeCell ref="B20:D20"/>
    <mergeCell ref="B135:D135"/>
    <mergeCell ref="B136:D136"/>
    <mergeCell ref="B137:D137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Izvještaj po organizacijskoj </vt:lpstr>
      <vt:lpstr>Izvještaj po programskoj</vt:lpstr>
      <vt:lpstr>'Izvještaj po organizacijskoj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jagoda</cp:lastModifiedBy>
  <cp:lastPrinted>2024-07-10T08:37:36Z</cp:lastPrinted>
  <dcterms:created xsi:type="dcterms:W3CDTF">2022-08-12T12:51:27Z</dcterms:created>
  <dcterms:modified xsi:type="dcterms:W3CDTF">2024-07-11T06:37:24Z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proračuna JLP(R)S - Copy.xlsx</vt:lpwstr>
  </property>
</Properties>
</file>